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01. FISCALIZACAO\7. 2024\1 GENG\1 - OS 170 FLJ - Concreto\13. Novo processo\ANEXO II MODELO DE PROPOSTA\"/>
    </mc:Choice>
  </mc:AlternateContent>
  <xr:revisionPtr revIDLastSave="0" documentId="8_{3501C6B1-FDCA-4E8F-8B1A-63B0089D921B}" xr6:coauthVersionLast="47" xr6:coauthVersionMax="47" xr10:uidLastSave="{00000000-0000-0000-0000-000000000000}"/>
  <bookViews>
    <workbookView xWindow="-120" yWindow="-120" windowWidth="29040" windowHeight="15840" xr2:uid="{35F8AF0E-EE20-4704-8557-62298B75CE3B}"/>
  </bookViews>
  <sheets>
    <sheet name="Modelo de proposta" sheetId="1" r:id="rId1"/>
    <sheet name="BDI - mod de prop" sheetId="2" r:id="rId2"/>
  </sheets>
  <externalReferences>
    <externalReference r:id="rId3"/>
  </externalReferences>
  <definedNames>
    <definedName name="Consultor2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cel_BuiltIn__FilterDatabase" localSheetId="0">#N/A</definedName>
    <definedName name="Excel_BuiltIn_Print_Area" localSheetId="0">#N/A</definedName>
    <definedName name="TableName">"Dummy"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_PENDENCIAS_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_PENDENCIAS_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2" l="1"/>
  <c r="I31" i="2"/>
  <c r="H31" i="2"/>
  <c r="G31" i="2"/>
  <c r="D31" i="2"/>
  <c r="E31" i="2" s="1"/>
  <c r="F23" i="2"/>
  <c r="F22" i="2"/>
  <c r="F21" i="2"/>
  <c r="F20" i="2"/>
  <c r="F19" i="2"/>
  <c r="D8" i="2"/>
  <c r="E66" i="1"/>
  <c r="G66" i="1" s="1"/>
  <c r="G65" i="1"/>
  <c r="G64" i="1"/>
  <c r="E63" i="1"/>
  <c r="G63" i="1" s="1"/>
  <c r="G62" i="1"/>
  <c r="G61" i="1"/>
  <c r="E60" i="1"/>
  <c r="G60" i="1" s="1"/>
  <c r="G58" i="1"/>
  <c r="G57" i="1"/>
  <c r="G56" i="1"/>
  <c r="G55" i="1"/>
  <c r="G54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E37" i="1"/>
  <c r="E35" i="1"/>
  <c r="G35" i="1" s="1"/>
  <c r="E34" i="1"/>
  <c r="G34" i="1" s="1"/>
  <c r="G33" i="1"/>
  <c r="G32" i="1"/>
  <c r="G31" i="1"/>
  <c r="G30" i="1"/>
  <c r="G29" i="1"/>
  <c r="G28" i="1"/>
  <c r="G27" i="1"/>
  <c r="E26" i="1"/>
  <c r="G26" i="1" s="1"/>
  <c r="E25" i="1"/>
  <c r="G25" i="1" s="1"/>
  <c r="G24" i="1"/>
  <c r="E23" i="1"/>
  <c r="G23" i="1" s="1"/>
  <c r="G22" i="1"/>
  <c r="E21" i="1"/>
  <c r="G21" i="1" s="1"/>
  <c r="G36" i="1" l="1"/>
  <c r="G59" i="1"/>
  <c r="G53" i="1"/>
  <c r="G68" i="1" s="1"/>
  <c r="G20" i="1"/>
  <c r="G67" i="1" l="1"/>
  <c r="H20" i="1" s="1"/>
  <c r="H65" i="1" l="1"/>
  <c r="H32" i="1"/>
  <c r="H22" i="1"/>
  <c r="H67" i="1"/>
  <c r="G69" i="1"/>
  <c r="G70" i="1" s="1"/>
  <c r="H49" i="1"/>
  <c r="H28" i="1"/>
  <c r="H41" i="1"/>
  <c r="H34" i="1"/>
  <c r="H23" i="1"/>
  <c r="H46" i="1"/>
  <c r="H40" i="1"/>
  <c r="H21" i="1"/>
  <c r="H38" i="1"/>
  <c r="H17" i="1"/>
  <c r="H52" i="1"/>
  <c r="H60" i="1"/>
  <c r="H42" i="1"/>
  <c r="H47" i="1"/>
  <c r="H53" i="1"/>
  <c r="H45" i="1"/>
  <c r="H18" i="1"/>
  <c r="H27" i="1"/>
  <c r="H55" i="1"/>
  <c r="H24" i="1"/>
  <c r="H35" i="1"/>
  <c r="H33" i="1"/>
  <c r="H59" i="1"/>
  <c r="H50" i="1"/>
  <c r="H30" i="1"/>
  <c r="H63" i="1"/>
  <c r="H36" i="1"/>
  <c r="H66" i="1"/>
  <c r="H43" i="1"/>
  <c r="H25" i="1"/>
  <c r="H39" i="1"/>
  <c r="H48" i="1"/>
  <c r="H64" i="1"/>
  <c r="H62" i="1"/>
  <c r="H57" i="1"/>
  <c r="H19" i="1"/>
  <c r="H44" i="1"/>
  <c r="H26" i="1"/>
  <c r="H31" i="1"/>
  <c r="H37" i="1"/>
  <c r="H56" i="1"/>
  <c r="H58" i="1"/>
  <c r="H61" i="1"/>
  <c r="H54" i="1"/>
  <c r="H51" i="1"/>
  <c r="H29" i="1"/>
  <c r="L20" i="1" l="1"/>
  <c r="L61" i="1" l="1"/>
  <c r="L23" i="1"/>
  <c r="L57" i="1"/>
  <c r="L27" i="1"/>
  <c r="L31" i="1"/>
  <c r="L53" i="1"/>
  <c r="L48" i="1"/>
  <c r="L62" i="1"/>
  <c r="L39" i="1"/>
  <c r="L67" i="1"/>
  <c r="L40" i="1"/>
  <c r="L24" i="1"/>
  <c r="L17" i="1"/>
  <c r="L63" i="1"/>
  <c r="L28" i="1"/>
  <c r="L46" i="1"/>
  <c r="L36" i="1"/>
  <c r="L29" i="1"/>
  <c r="L38" i="1"/>
  <c r="L35" i="1"/>
  <c r="L21" i="1"/>
  <c r="L64" i="1"/>
  <c r="L54" i="1"/>
  <c r="L45" i="1"/>
  <c r="L19" i="1"/>
  <c r="L47" i="1"/>
  <c r="L37" i="1"/>
  <c r="L59" i="1"/>
  <c r="L58" i="1"/>
  <c r="L18" i="1"/>
  <c r="L41" i="1"/>
  <c r="L60" i="1"/>
  <c r="L30" i="1"/>
  <c r="L25" i="1"/>
  <c r="L66" i="1" l="1"/>
  <c r="L34" i="1"/>
  <c r="L56" i="1"/>
  <c r="L22" i="1"/>
  <c r="L52" i="1"/>
  <c r="L65" i="1"/>
  <c r="L55" i="1"/>
  <c r="L51" i="1"/>
  <c r="L42" i="1"/>
  <c r="L50" i="1"/>
  <c r="L43" i="1"/>
  <c r="L32" i="1"/>
  <c r="L49" i="1"/>
  <c r="L33" i="1"/>
  <c r="L44" i="1"/>
  <c r="L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wagnerdeconto</author>
  </authors>
  <commentList>
    <comment ref="D28" authorId="0" shapeId="0" xr:uid="{EA95B445-797E-40B1-8D9D-B0A7F5F68AE4}">
      <text>
        <r>
          <rPr>
            <sz val="8"/>
            <color indexed="81"/>
            <rFont val="Tahoma"/>
            <family val="2"/>
          </rPr>
          <t xml:space="preserve">A CPRB DEVE SER RETIRADA DA COMPOSIÇÃO DO BDI QUANDO A MELHOR OPÇÃO FOR A UTILIZAÇÃO DA TABELA DE SERVIÇOS SEM DESONERAÇÃO.
</t>
        </r>
      </text>
    </comment>
  </commentList>
</comments>
</file>

<file path=xl/sharedStrings.xml><?xml version="1.0" encoding="utf-8"?>
<sst xmlns="http://schemas.openxmlformats.org/spreadsheetml/2006/main" count="216" uniqueCount="175">
  <si>
    <t xml:space="preserve">DIRETORIA DE ENGENHARIA E MANUTENÇÃO
</t>
  </si>
  <si>
    <t>“Contratação de empresa para prestar serviços de manutenção viária nas áreas sob responsabilidade dos Portos do Paraná, com pavimento rígido de concreto e com bloco intertravado, incluindo fornecimento de materiais, mão de obra e equipamentos”</t>
  </si>
  <si>
    <t xml:space="preserve">PLANILHA DE CUSTOS </t>
  </si>
  <si>
    <t xml:space="preserve">MANUTENÇÃO VIÁRIA
</t>
  </si>
  <si>
    <t>BDI:</t>
  </si>
  <si>
    <t xml:space="preserve">PLANILHA VERIFICAÇÃO </t>
  </si>
  <si>
    <t>Item</t>
  </si>
  <si>
    <t xml:space="preserve">Descrição do Serviço </t>
  </si>
  <si>
    <t>Unidade</t>
  </si>
  <si>
    <t>Quantitativo</t>
  </si>
  <si>
    <t>Preço Unitário (R$)</t>
  </si>
  <si>
    <t>Preço Total</t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</si>
  <si>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</si>
  <si>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</si>
  <si>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</si>
  <si>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</si>
  <si>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Verificação</t>
  </si>
  <si>
    <t>1.0</t>
  </si>
  <si>
    <t>MOBILIZAÇÃO/DESMOBILIZAÇÃO - durante os 12 meses de contrato</t>
  </si>
  <si>
    <t>2.0</t>
  </si>
  <si>
    <t>ADMINISTRAÇÃO LOCAL</t>
  </si>
  <si>
    <t>3.0</t>
  </si>
  <si>
    <t>CANTEIRO DE OBRAS</t>
  </si>
  <si>
    <t>4.0</t>
  </si>
  <si>
    <t>PAVIMENTAÇÃO EM CONCRETO</t>
  </si>
  <si>
    <t>4.1</t>
  </si>
  <si>
    <t>Demolição mecânica de concreto armado, com escavadeira hidráulica com martelo hidráulico - sem reaproveitamento</t>
  </si>
  <si>
    <t>m3</t>
  </si>
  <si>
    <t>4.2</t>
  </si>
  <si>
    <t>Raspagem e limpeza de terreno plano, incluindo compactação</t>
  </si>
  <si>
    <t>m2</t>
  </si>
  <si>
    <t>4.3</t>
  </si>
  <si>
    <t>Escavação mecânica em material de 1° categoria</t>
  </si>
  <si>
    <t>4.4</t>
  </si>
  <si>
    <t>Regularização e compactação de subleito</t>
  </si>
  <si>
    <t>m²</t>
  </si>
  <si>
    <t>4.5</t>
  </si>
  <si>
    <t>Base ou sub-base de brita graduada executada com vibroacabadora - brita comercial</t>
  </si>
  <si>
    <t xml:space="preserve">m3    </t>
  </si>
  <si>
    <t>4.6</t>
  </si>
  <si>
    <t>Concreto magro - confecção em betoneira e lançamento manual - areia e brita comerciais</t>
  </si>
  <si>
    <t>4.7</t>
  </si>
  <si>
    <t>4.8</t>
  </si>
  <si>
    <t>Demolição manual de pavimento</t>
  </si>
  <si>
    <t>m³</t>
  </si>
  <si>
    <t>4.9</t>
  </si>
  <si>
    <t>Tratamento de fissuras transversais com abertura maior que 1,0 mm em pavimentos de concreto</t>
  </si>
  <si>
    <t>m</t>
  </si>
  <si>
    <t>4.10</t>
  </si>
  <si>
    <t>Tratamento de fissuras do tipo rendilhado em pavimentos de concreto</t>
  </si>
  <si>
    <t>4.11</t>
  </si>
  <si>
    <t>Limpeza, serragem e enchimento de fissuras niveladas com abertura entre 0,4 mm e 1,0 mm e profundidade de 25 mm em
pavimento de concreto com CAP</t>
  </si>
  <si>
    <t>4.12</t>
  </si>
  <si>
    <t>Limpeza, serragem e enchimento de fissuras niveladas com abertura entre 0,4 mm e 1,0 mm e profundidade de 25 mm em
pavimento de concreto com CAP com polímero</t>
  </si>
  <si>
    <t>4.13</t>
  </si>
  <si>
    <t>Limpeza, serragem e enchimento de fissuras niveladas com abertura entre 0,4 mm e 1,0 mm e profundidade de 25 mm em
pavimento de concreto com selante elástico a frio</t>
  </si>
  <si>
    <t>4.14</t>
  </si>
  <si>
    <t>Serra corte concreto/asfalto GS-3</t>
  </si>
  <si>
    <t>h</t>
  </si>
  <si>
    <t>4.15</t>
  </si>
  <si>
    <t>Martelete perfurador/rompedor elétrico - 1,50 kW</t>
  </si>
  <si>
    <t>5.0</t>
  </si>
  <si>
    <t>DRENAGEM, TAMPAS E GRELHAS</t>
  </si>
  <si>
    <t>5.1</t>
  </si>
  <si>
    <t>Escavação mecânica em material de 1° categoria para drenagem</t>
  </si>
  <si>
    <t>5.2</t>
  </si>
  <si>
    <t>Reaterro e compactação com soquete vibratório para drenagem</t>
  </si>
  <si>
    <t>5.3</t>
  </si>
  <si>
    <t>Assentamento de tubo 0,40m sem berço</t>
  </si>
  <si>
    <t xml:space="preserve">m     </t>
  </si>
  <si>
    <t>5.4</t>
  </si>
  <si>
    <t xml:space="preserve">Corpo de BSTC 0,40m com berço
</t>
  </si>
  <si>
    <t>5.5</t>
  </si>
  <si>
    <t>Tubo PEAD corrugado com paredes estruturadas para drenagem - D = 400 mm</t>
  </si>
  <si>
    <t>5.6</t>
  </si>
  <si>
    <t>Geotêxtil não-tecido agulhado em poliéster - resistência à tração longitudinal de 14 kN/m</t>
  </si>
  <si>
    <t>5.7</t>
  </si>
  <si>
    <t>Grade ferro para boca de lobo</t>
  </si>
  <si>
    <t xml:space="preserve">ud </t>
  </si>
  <si>
    <t>5.8</t>
  </si>
  <si>
    <t>Caixa de ligação e passagem CLP 01</t>
  </si>
  <si>
    <t>5.9</t>
  </si>
  <si>
    <t>Boca de lobo combinada - chapéu e grelha simples metálica - BLC 01 - areia e brita comerciais</t>
  </si>
  <si>
    <t>5.10</t>
  </si>
  <si>
    <t>Armação em aço CA-25 - fornecimento, preparo e colocação</t>
  </si>
  <si>
    <t>kg</t>
  </si>
  <si>
    <t>5.11</t>
  </si>
  <si>
    <t>Formas de compensado plastificado 10 mm - uso geral - utilização de 3 vezes - confecção, instalação e retirada</t>
  </si>
  <si>
    <t>5.12</t>
  </si>
  <si>
    <t>Reassentamento manual de meio-fio com material arrancado da pista</t>
  </si>
  <si>
    <t>5.13</t>
  </si>
  <si>
    <t>Meio-fio de concreto - MFC 03 - areia e brita comerciais - fôrma de madeira</t>
  </si>
  <si>
    <t>5.14</t>
  </si>
  <si>
    <t>Limpeza e desobstrução de bueiros simples</t>
  </si>
  <si>
    <t>5.15</t>
  </si>
  <si>
    <t xml:space="preserve">Tampão ferro fundido ø=600mm c/aro Classe 400 </t>
  </si>
  <si>
    <t>5.16</t>
  </si>
  <si>
    <t>Grelha metálica para boca de lobo com capacidade de até 300 kN - C = 0,90 m e L = 0,30 m</t>
  </si>
  <si>
    <t>ORÇAMENTOS</t>
  </si>
  <si>
    <t>5.17</t>
  </si>
  <si>
    <t>Tampa metálica 90 ton - 0,60 m de diâmetro</t>
  </si>
  <si>
    <t>5.18</t>
  </si>
  <si>
    <t>Grelha articulada 60 ton - ferro - 0,30 m x 0,90 m</t>
  </si>
  <si>
    <t>5.19</t>
  </si>
  <si>
    <t>Grelha canaleta - alto tráfego 90 ton - com 0,5m de largura e 0,6-0,8m de comprimento - c/ requadro de ferro fundido e 04 parafusos para manutenção</t>
  </si>
  <si>
    <t>5.20</t>
  </si>
  <si>
    <t>Micro Drenagem - Canaleta Aço Drain PD 200V - peça com 1m de comprimento, 0,25m de largura e 0,32 de altura, 90ton</t>
  </si>
  <si>
    <t>5.21</t>
  </si>
  <si>
    <t>Micro Drenagem - Grelha passarela em fundição, de classe de carga D400, removível</t>
  </si>
  <si>
    <t>BLOCO INTERTRAVADO</t>
  </si>
  <si>
    <t>Pavimento c/ bloco intertravado concreto (Paver-cor natural) e=8cm, incl.
colchão de areia e rejunte com pó de pedra</t>
  </si>
  <si>
    <t xml:space="preserve">m2    </t>
  </si>
  <si>
    <t>Escavação manual de vala 2a. cat.</t>
  </si>
  <si>
    <t>Reaterro e compactação com soquete vibratório</t>
  </si>
  <si>
    <t xml:space="preserve">Colchão de areia para paralelepípedo </t>
  </si>
  <si>
    <t>Reassentamento de blocos sextavado para piso intertravado, espessura de 8cm, em via/estacionamento, com reaproveitamento dos blocos sextavado - incluso retirada e colocação do material. AF_12/2020</t>
  </si>
  <si>
    <t>Reassentamento de paralelepípedo, rejuntamento com pó de pedra, com reaproveitamento dos parelelepípedos - incluso retirada e colocação do material</t>
  </si>
  <si>
    <t>Bica corrida</t>
  </si>
  <si>
    <t>VALOR TOTAL GERAL SEM BDI, EXCLUSIVE ITENS ORÇAMENTOS</t>
  </si>
  <si>
    <t xml:space="preserve">ORÇAMENTOS </t>
  </si>
  <si>
    <t>BDI</t>
  </si>
  <si>
    <t>VALOR TOTAL GERAL COM BDI</t>
  </si>
  <si>
    <t xml:space="preserve">*Modelo para apresentação das propostas </t>
  </si>
  <si>
    <t>**Preencher os campos Custo Unitário e BDI</t>
  </si>
  <si>
    <t>***A licitante deverá apresentar composição do BDI (adequado à realidade da concorrente)</t>
  </si>
  <si>
    <t>****Utilizar arredondamento de duas casas decimais nas operações matemáticas</t>
  </si>
  <si>
    <t>Notas:</t>
  </si>
  <si>
    <t>1. Os custos foram obtidos nas tabelas referenciais: DNIT/SICRO-Paraná: Data Base: 07/2025 e Sinapi 08/2025</t>
  </si>
  <si>
    <t>2. Planilhas de Custo referencia de serviços DER/PR: Data Base: 03/2025 (sem desoneração)</t>
  </si>
  <si>
    <t>3. Já estão considerados os encargos sociais, conforme tabelas de referência utilizadas pelos órgãos</t>
  </si>
  <si>
    <t>4. Foram consideradas para cálculo das Distâncias Média de Transporte DMT = 13 Km</t>
  </si>
  <si>
    <t>DIRETORIA DE ENGENHARIA E MANUTENÇÃO</t>
  </si>
  <si>
    <t>ITEM</t>
  </si>
  <si>
    <t>DISCRIMINAÇÃO</t>
  </si>
  <si>
    <t>TAXA (%)</t>
  </si>
  <si>
    <t>OBSERVAÇÃO</t>
  </si>
  <si>
    <t>SITUAÇÃO DO INTERVALO ADMISSIVEL</t>
  </si>
  <si>
    <t>PARCELAS DO BDI (%)</t>
  </si>
  <si>
    <t>1 Quartil</t>
  </si>
  <si>
    <t xml:space="preserve">Médio </t>
  </si>
  <si>
    <t>3 Quartil</t>
  </si>
  <si>
    <t>AC - ADMINISTRAÇÃO CENTRAL</t>
  </si>
  <si>
    <t>SG - SEGUROS + GARANTIA</t>
  </si>
  <si>
    <t>R - RISCOS</t>
  </si>
  <si>
    <t>DF - DESPESAS FINANCEIRAS</t>
  </si>
  <si>
    <t>L - LUCRO BRUTO</t>
  </si>
  <si>
    <t>I - IMPOSTOS</t>
  </si>
  <si>
    <t>6.1</t>
  </si>
  <si>
    <t>PIS</t>
  </si>
  <si>
    <t>6.2</t>
  </si>
  <si>
    <t>COFINS</t>
  </si>
  <si>
    <t>6.3</t>
  </si>
  <si>
    <t>ISS (CONFORME LEGISLAÇÃO MUNICIPAL)</t>
  </si>
  <si>
    <t>6.4</t>
  </si>
  <si>
    <t>CONTRIB.PREV. SOBRE REC. BRUTA - CPRB</t>
  </si>
  <si>
    <t>TOTAL DO BDI (R$)</t>
  </si>
  <si>
    <t>Parâmetros do Acórdão 2.622/2013 - Plenário</t>
  </si>
  <si>
    <t>PREÇO DE VENDA (R$)</t>
  </si>
  <si>
    <t>Sem CPRB</t>
  </si>
  <si>
    <t>BDI (%)</t>
  </si>
  <si>
    <t>Com CPRB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</si>
  <si>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</si>
  <si>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</si>
  <si>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</si>
  <si>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</si>
  <si>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</si>
  <si>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</si>
  <si>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</si>
  <si>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</si>
  <si>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ISS, CPRB).</t>
  </si>
  <si>
    <t xml:space="preserve"> A LICITANTE DEVERÁ APRESENTAR O BDI DE ACORDO COM OS ÍNDICES DE SUA EMPRESA E INTERVALOS ADMISSÍVEIS  </t>
  </si>
  <si>
    <t xml:space="preserve">* 01: Preencher células em verde </t>
  </si>
  <si>
    <t>ANEXO II - MODELO DE PROPOSTA</t>
  </si>
  <si>
    <t>ANEXO II - MODELO DE PROPOSTA - BDI</t>
  </si>
  <si>
    <t>EXECUÇÃO DE PAVIMENTO DE CONCRETO ARMADO (PCA), FCK = 40 MPA, ESPESSURA DE 23 CM - incluso fôrmas, lona plástica, barras de transferência, adesivo epóxi, perfuração, tela Q-283, concreto usinado, régua vibratória, vibrador de imersão, agente de cura, fibra de polipropileno multifilamentos (0,6 kg/m³), cura úmida, serragem de juntas com selante, sendo assim, todo material, equipamento, transporte e mão de obra, conforme previsto em edital e projeto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</si>
</sst>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&quot;R$&quot;#,##0.00"/>
    <numFmt numFmtId="166" formatCode="&quot;R$ &quot;#,##0.00"/>
    <numFmt numFmtId="167" formatCode="0.00000%"/>
    <numFmt numFmtId="168" formatCode="0.0000000%"/>
    <numFmt numFmtId="169" formatCode="&quot;R$&quot;\ #,##0.00"/>
  </numFmts>
  <fonts count="30" x14ac:knownFonts="1">
    <font>
      <sz val="10"/>
      <name val="Arial"/>
    </font>
    <font>
      <sz val="14"/>
      <color indexed="8"/>
      <name val="Arial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b/>
      <sz val="12"/>
      <color indexed="9"/>
      <name val="Calibri"/>
      <family val="2"/>
    </font>
    <font>
      <b/>
      <sz val="14"/>
      <name val="Calibri"/>
      <family val="2"/>
    </font>
    <font>
      <b/>
      <sz val="16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30"/>
      <name val="Calibri"/>
      <family val="2"/>
    </font>
    <font>
      <b/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10"/>
      <name val="Calibri"/>
      <family val="2"/>
    </font>
    <font>
      <sz val="9"/>
      <color indexed="8"/>
      <name val="Calibri"/>
      <family val="2"/>
    </font>
    <font>
      <sz val="11"/>
      <name val="Calibri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1"/>
      <color rgb="FFFF0000"/>
      <name val="Calibri"/>
      <family val="2"/>
    </font>
    <font>
      <b/>
      <sz val="11"/>
      <color indexed="8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8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6"/>
        <bgColor indexed="62"/>
      </patternFill>
    </fill>
    <fill>
      <patternFill patternType="solid">
        <fgColor indexed="60"/>
        <bgColor indexed="25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0"/>
      </patternFill>
    </fill>
    <fill>
      <patternFill patternType="solid">
        <fgColor theme="2" tint="-9.9978637043366805E-2"/>
        <bgColor indexed="6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30"/>
      </patternFill>
    </fill>
    <fill>
      <patternFill patternType="solid">
        <fgColor theme="2" tint="-9.9978637043366805E-2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30"/>
      </patternFill>
    </fill>
    <fill>
      <patternFill patternType="solid">
        <fgColor rgb="FFFFFF00"/>
        <bgColor indexed="31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9" fontId="6" fillId="0" borderId="0" applyFill="0" applyBorder="0" applyAlignment="0" applyProtection="0"/>
    <xf numFmtId="164" fontId="6" fillId="0" borderId="0" applyFill="0" applyBorder="0" applyAlignment="0" applyProtection="0"/>
    <xf numFmtId="9" fontId="6" fillId="0" borderId="0" applyFill="0" applyBorder="0" applyAlignment="0" applyProtection="0"/>
    <xf numFmtId="0" fontId="6" fillId="0" borderId="0"/>
    <xf numFmtId="0" fontId="6" fillId="0" borderId="0"/>
    <xf numFmtId="0" fontId="5" fillId="0" borderId="0"/>
    <xf numFmtId="164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</cellStyleXfs>
  <cellXfs count="18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/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165" fontId="7" fillId="2" borderId="4" xfId="2" applyNumberFormat="1" applyFont="1" applyFill="1" applyBorder="1" applyAlignment="1" applyProtection="1">
      <alignment horizontal="center" wrapText="1"/>
    </xf>
    <xf numFmtId="165" fontId="7" fillId="2" borderId="0" xfId="2" applyNumberFormat="1" applyFont="1" applyFill="1" applyBorder="1" applyAlignment="1" applyProtection="1">
      <alignment horizontal="center"/>
    </xf>
    <xf numFmtId="165" fontId="7" fillId="2" borderId="0" xfId="2" applyNumberFormat="1" applyFont="1" applyFill="1" applyBorder="1" applyAlignment="1" applyProtection="1">
      <alignment horizontal="center" vertical="center"/>
    </xf>
    <xf numFmtId="165" fontId="7" fillId="2" borderId="7" xfId="2" applyNumberFormat="1" applyFont="1" applyFill="1" applyBorder="1" applyAlignment="1" applyProtection="1">
      <alignment horizontal="center"/>
    </xf>
    <xf numFmtId="165" fontId="7" fillId="2" borderId="15" xfId="2" applyNumberFormat="1" applyFont="1" applyFill="1" applyBorder="1" applyAlignment="1" applyProtection="1">
      <alignment horizontal="right" vertical="center" wrapText="1"/>
    </xf>
    <xf numFmtId="4" fontId="11" fillId="5" borderId="5" xfId="0" applyNumberFormat="1" applyFont="1" applyFill="1" applyBorder="1" applyAlignment="1">
      <alignment horizontal="center" vertical="center"/>
    </xf>
    <xf numFmtId="4" fontId="11" fillId="5" borderId="18" xfId="0" applyNumberFormat="1" applyFont="1" applyFill="1" applyBorder="1" applyAlignment="1">
      <alignment vertical="center"/>
    </xf>
    <xf numFmtId="4" fontId="11" fillId="5" borderId="18" xfId="0" applyNumberFormat="1" applyFont="1" applyFill="1" applyBorder="1" applyAlignment="1">
      <alignment horizontal="center" vertical="center" wrapText="1"/>
    </xf>
    <xf numFmtId="166" fontId="11" fillId="5" borderId="19" xfId="0" applyNumberFormat="1" applyFont="1" applyFill="1" applyBorder="1" applyAlignment="1">
      <alignment horizontal="center" vertical="center" wrapText="1"/>
    </xf>
    <xf numFmtId="166" fontId="11" fillId="5" borderId="20" xfId="0" applyNumberFormat="1" applyFont="1" applyFill="1" applyBorder="1" applyAlignment="1">
      <alignment horizontal="center" vertical="center" wrapText="1"/>
    </xf>
    <xf numFmtId="2" fontId="12" fillId="0" borderId="21" xfId="0" applyNumberFormat="1" applyFont="1" applyBorder="1" applyAlignment="1">
      <alignment horizontal="center" vertical="center" wrapText="1"/>
    </xf>
    <xf numFmtId="2" fontId="12" fillId="0" borderId="22" xfId="0" applyNumberFormat="1" applyFont="1" applyBorder="1" applyAlignment="1">
      <alignment horizontal="center" vertical="center" wrapText="1"/>
    </xf>
    <xf numFmtId="2" fontId="14" fillId="0" borderId="22" xfId="0" applyNumberFormat="1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/>
    </xf>
    <xf numFmtId="166" fontId="5" fillId="6" borderId="23" xfId="0" applyNumberFormat="1" applyFont="1" applyFill="1" applyBorder="1" applyAlignment="1">
      <alignment horizontal="center" vertical="center"/>
    </xf>
    <xf numFmtId="166" fontId="12" fillId="6" borderId="24" xfId="0" applyNumberFormat="1" applyFont="1" applyFill="1" applyBorder="1" applyAlignment="1">
      <alignment horizontal="center" vertical="center"/>
    </xf>
    <xf numFmtId="167" fontId="5" fillId="0" borderId="21" xfId="1" applyNumberFormat="1" applyFont="1" applyFill="1" applyBorder="1" applyAlignment="1" applyProtection="1">
      <alignment vertical="center"/>
    </xf>
    <xf numFmtId="167" fontId="5" fillId="0" borderId="22" xfId="3" applyNumberFormat="1" applyFont="1" applyFill="1" applyBorder="1" applyAlignment="1" applyProtection="1">
      <alignment vertical="center"/>
    </xf>
    <xf numFmtId="168" fontId="5" fillId="0" borderId="22" xfId="3" applyNumberFormat="1" applyFont="1" applyFill="1" applyBorder="1" applyAlignment="1" applyProtection="1">
      <alignment vertical="center"/>
    </xf>
    <xf numFmtId="4" fontId="16" fillId="0" borderId="22" xfId="0" applyNumberFormat="1" applyFont="1" applyBorder="1" applyAlignment="1">
      <alignment horizontal="center" vertical="center"/>
    </xf>
    <xf numFmtId="4" fontId="17" fillId="0" borderId="0" xfId="0" applyNumberFormat="1" applyFont="1" applyAlignment="1">
      <alignment vertical="center"/>
    </xf>
    <xf numFmtId="4" fontId="18" fillId="7" borderId="25" xfId="0" applyNumberFormat="1" applyFont="1" applyFill="1" applyBorder="1" applyAlignment="1">
      <alignment horizontal="center" vertical="center"/>
    </xf>
    <xf numFmtId="4" fontId="18" fillId="2" borderId="26" xfId="0" applyNumberFormat="1" applyFont="1" applyFill="1" applyBorder="1" applyAlignment="1">
      <alignment vertical="center" wrapText="1"/>
    </xf>
    <xf numFmtId="4" fontId="18" fillId="2" borderId="26" xfId="0" applyNumberFormat="1" applyFont="1" applyFill="1" applyBorder="1" applyAlignment="1">
      <alignment horizontal="center" vertical="center"/>
    </xf>
    <xf numFmtId="4" fontId="18" fillId="0" borderId="26" xfId="0" applyNumberFormat="1" applyFont="1" applyBorder="1" applyAlignment="1">
      <alignment horizontal="center" vertical="center"/>
    </xf>
    <xf numFmtId="166" fontId="18" fillId="2" borderId="27" xfId="0" applyNumberFormat="1" applyFont="1" applyFill="1" applyBorder="1" applyAlignment="1">
      <alignment horizontal="center" vertical="center"/>
    </xf>
    <xf numFmtId="4" fontId="18" fillId="2" borderId="26" xfId="0" applyNumberFormat="1" applyFont="1" applyFill="1" applyBorder="1" applyAlignment="1">
      <alignment horizontal="left" vertical="center"/>
    </xf>
    <xf numFmtId="4" fontId="18" fillId="2" borderId="26" xfId="0" applyNumberFormat="1" applyFont="1" applyFill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4" fontId="18" fillId="2" borderId="28" xfId="0" applyNumberFormat="1" applyFont="1" applyFill="1" applyBorder="1" applyAlignment="1">
      <alignment horizontal="center" vertical="center"/>
    </xf>
    <xf numFmtId="4" fontId="18" fillId="0" borderId="26" xfId="0" applyNumberFormat="1" applyFont="1" applyBorder="1" applyAlignment="1">
      <alignment vertical="center"/>
    </xf>
    <xf numFmtId="4" fontId="18" fillId="0" borderId="26" xfId="0" applyNumberFormat="1" applyFont="1" applyBorder="1" applyAlignment="1">
      <alignment vertical="center" wrapText="1"/>
    </xf>
    <xf numFmtId="4" fontId="18" fillId="2" borderId="26" xfId="0" applyNumberFormat="1" applyFont="1" applyFill="1" applyBorder="1" applyAlignment="1">
      <alignment horizontal="center" vertical="center" wrapText="1"/>
    </xf>
    <xf numFmtId="4" fontId="18" fillId="0" borderId="29" xfId="0" applyNumberFormat="1" applyFont="1" applyBorder="1" applyAlignment="1">
      <alignment vertical="center"/>
    </xf>
    <xf numFmtId="4" fontId="18" fillId="2" borderId="29" xfId="0" applyNumberFormat="1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/>
    </xf>
    <xf numFmtId="4" fontId="18" fillId="7" borderId="31" xfId="0" applyNumberFormat="1" applyFont="1" applyFill="1" applyBorder="1" applyAlignment="1">
      <alignment horizontal="center" vertical="center"/>
    </xf>
    <xf numFmtId="4" fontId="18" fillId="2" borderId="32" xfId="0" applyNumberFormat="1" applyFont="1" applyFill="1" applyBorder="1" applyAlignment="1">
      <alignment vertical="center"/>
    </xf>
    <xf numFmtId="4" fontId="18" fillId="0" borderId="32" xfId="0" applyNumberFormat="1" applyFont="1" applyBorder="1" applyAlignment="1">
      <alignment horizontal="center" vertical="center" wrapText="1"/>
    </xf>
    <xf numFmtId="4" fontId="18" fillId="0" borderId="32" xfId="0" applyNumberFormat="1" applyFont="1" applyBorder="1" applyAlignment="1">
      <alignment horizontal="center" vertical="center"/>
    </xf>
    <xf numFmtId="166" fontId="18" fillId="0" borderId="33" xfId="0" applyNumberFormat="1" applyFont="1" applyBorder="1" applyAlignment="1">
      <alignment horizontal="center" vertical="center"/>
    </xf>
    <xf numFmtId="4" fontId="18" fillId="0" borderId="26" xfId="0" applyNumberFormat="1" applyFont="1" applyBorder="1" applyAlignment="1">
      <alignment horizontal="center" vertical="center" wrapText="1"/>
    </xf>
    <xf numFmtId="166" fontId="18" fillId="0" borderId="27" xfId="0" applyNumberFormat="1" applyFont="1" applyBorder="1" applyAlignment="1">
      <alignment horizontal="center" vertical="center"/>
    </xf>
    <xf numFmtId="4" fontId="18" fillId="0" borderId="34" xfId="0" applyNumberFormat="1" applyFont="1" applyBorder="1" applyAlignment="1">
      <alignment vertical="center" wrapText="1"/>
    </xf>
    <xf numFmtId="4" fontId="18" fillId="2" borderId="34" xfId="0" applyNumberFormat="1" applyFont="1" applyFill="1" applyBorder="1" applyAlignment="1">
      <alignment horizontal="center" vertical="center"/>
    </xf>
    <xf numFmtId="4" fontId="18" fillId="0" borderId="26" xfId="0" applyNumberFormat="1" applyFont="1" applyBorder="1" applyAlignment="1">
      <alignment horizontal="left" vertical="top" wrapText="1"/>
    </xf>
    <xf numFmtId="4" fontId="18" fillId="0" borderId="35" xfId="0" applyNumberFormat="1" applyFont="1" applyBorder="1" applyAlignment="1">
      <alignment horizontal="left" vertical="top" wrapText="1"/>
    </xf>
    <xf numFmtId="4" fontId="18" fillId="0" borderId="35" xfId="0" applyNumberFormat="1" applyFont="1" applyBorder="1" applyAlignment="1">
      <alignment horizontal="center" vertical="center" wrapText="1"/>
    </xf>
    <xf numFmtId="4" fontId="18" fillId="0" borderId="35" xfId="0" applyNumberFormat="1" applyFont="1" applyBorder="1" applyAlignment="1">
      <alignment horizontal="center" vertical="center"/>
    </xf>
    <xf numFmtId="166" fontId="18" fillId="2" borderId="36" xfId="0" applyNumberFormat="1" applyFont="1" applyFill="1" applyBorder="1" applyAlignment="1">
      <alignment horizontal="center" vertical="center"/>
    </xf>
    <xf numFmtId="4" fontId="18" fillId="7" borderId="37" xfId="0" applyNumberFormat="1" applyFont="1" applyFill="1" applyBorder="1" applyAlignment="1">
      <alignment horizontal="center" vertical="center"/>
    </xf>
    <xf numFmtId="4" fontId="18" fillId="8" borderId="38" xfId="0" applyNumberFormat="1" applyFont="1" applyFill="1" applyBorder="1" applyAlignment="1">
      <alignment horizontal="center" vertical="center"/>
    </xf>
    <xf numFmtId="4" fontId="18" fillId="9" borderId="39" xfId="0" applyNumberFormat="1" applyFont="1" applyFill="1" applyBorder="1" applyAlignment="1">
      <alignment horizontal="center" vertical="center"/>
    </xf>
    <xf numFmtId="4" fontId="18" fillId="9" borderId="23" xfId="0" applyNumberFormat="1" applyFont="1" applyFill="1" applyBorder="1" applyAlignment="1">
      <alignment horizontal="center" vertical="center" wrapText="1"/>
    </xf>
    <xf numFmtId="4" fontId="18" fillId="9" borderId="23" xfId="0" applyNumberFormat="1" applyFont="1" applyFill="1" applyBorder="1" applyAlignment="1">
      <alignment horizontal="center" vertical="center"/>
    </xf>
    <xf numFmtId="166" fontId="18" fillId="10" borderId="23" xfId="0" applyNumberFormat="1" applyFont="1" applyFill="1" applyBorder="1" applyAlignment="1">
      <alignment horizontal="center" vertical="center"/>
    </xf>
    <xf numFmtId="166" fontId="18" fillId="11" borderId="24" xfId="0" applyNumberFormat="1" applyFont="1" applyFill="1" applyBorder="1" applyAlignment="1">
      <alignment horizontal="center" vertical="center"/>
    </xf>
    <xf numFmtId="4" fontId="18" fillId="7" borderId="40" xfId="0" applyNumberFormat="1" applyFont="1" applyFill="1" applyBorder="1" applyAlignment="1">
      <alignment horizontal="center" vertical="center"/>
    </xf>
    <xf numFmtId="4" fontId="18" fillId="0" borderId="41" xfId="0" applyNumberFormat="1" applyFont="1" applyBorder="1" applyAlignment="1">
      <alignment horizontal="left" vertical="top" wrapText="1"/>
    </xf>
    <xf numFmtId="4" fontId="18" fillId="0" borderId="41" xfId="0" applyNumberFormat="1" applyFont="1" applyBorder="1" applyAlignment="1">
      <alignment horizontal="center" vertical="center" wrapText="1"/>
    </xf>
    <xf numFmtId="4" fontId="18" fillId="0" borderId="41" xfId="0" applyNumberFormat="1" applyFont="1" applyBorder="1" applyAlignment="1">
      <alignment horizontal="center" vertical="center"/>
    </xf>
    <xf numFmtId="166" fontId="18" fillId="2" borderId="42" xfId="0" applyNumberFormat="1" applyFont="1" applyFill="1" applyBorder="1" applyAlignment="1">
      <alignment horizontal="center" vertical="center"/>
    </xf>
    <xf numFmtId="4" fontId="18" fillId="7" borderId="43" xfId="0" applyNumberFormat="1" applyFont="1" applyFill="1" applyBorder="1" applyAlignment="1">
      <alignment horizontal="center" vertical="center"/>
    </xf>
    <xf numFmtId="4" fontId="18" fillId="0" borderId="44" xfId="0" applyNumberFormat="1" applyFont="1" applyBorder="1" applyAlignment="1">
      <alignment horizontal="center" vertical="center"/>
    </xf>
    <xf numFmtId="4" fontId="18" fillId="0" borderId="41" xfId="0" applyNumberFormat="1" applyFont="1" applyBorder="1" applyAlignment="1">
      <alignment vertical="center" wrapText="1"/>
    </xf>
    <xf numFmtId="4" fontId="18" fillId="2" borderId="41" xfId="0" applyNumberFormat="1" applyFont="1" applyFill="1" applyBorder="1" applyAlignment="1">
      <alignment horizontal="center" vertical="center"/>
    </xf>
    <xf numFmtId="166" fontId="18" fillId="0" borderId="45" xfId="0" applyNumberFormat="1" applyFont="1" applyBorder="1" applyAlignment="1">
      <alignment horizontal="center" vertical="center"/>
    </xf>
    <xf numFmtId="4" fontId="18" fillId="0" borderId="46" xfId="0" applyNumberFormat="1" applyFont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166" fontId="20" fillId="5" borderId="49" xfId="0" applyNumberFormat="1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166" fontId="20" fillId="5" borderId="52" xfId="0" applyNumberFormat="1" applyFont="1" applyFill="1" applyBorder="1" applyAlignment="1">
      <alignment horizontal="center" vertical="center"/>
    </xf>
    <xf numFmtId="0" fontId="19" fillId="3" borderId="53" xfId="0" applyFont="1" applyFill="1" applyBorder="1" applyAlignment="1">
      <alignment horizontal="center" vertical="center"/>
    </xf>
    <xf numFmtId="166" fontId="21" fillId="3" borderId="55" xfId="0" applyNumberFormat="1" applyFont="1" applyFill="1" applyBorder="1" applyAlignment="1">
      <alignment horizontal="center" vertical="center"/>
    </xf>
    <xf numFmtId="4" fontId="18" fillId="0" borderId="0" xfId="0" applyNumberFormat="1" applyFont="1" applyAlignment="1">
      <alignment vertical="center"/>
    </xf>
    <xf numFmtId="4" fontId="22" fillId="0" borderId="0" xfId="0" applyNumberFormat="1" applyFont="1" applyAlignment="1">
      <alignment vertical="center"/>
    </xf>
    <xf numFmtId="166" fontId="5" fillId="0" borderId="0" xfId="0" applyNumberFormat="1" applyFont="1" applyAlignment="1">
      <alignment horizontal="center" vertical="center"/>
    </xf>
    <xf numFmtId="0" fontId="6" fillId="12" borderId="0" xfId="4" applyFill="1"/>
    <xf numFmtId="0" fontId="6" fillId="13" borderId="30" xfId="5" applyFill="1" applyBorder="1"/>
    <xf numFmtId="0" fontId="6" fillId="13" borderId="56" xfId="5" applyFill="1" applyBorder="1"/>
    <xf numFmtId="0" fontId="6" fillId="13" borderId="56" xfId="5" applyFill="1" applyBorder="1" applyAlignment="1">
      <alignment horizontal="center"/>
    </xf>
    <xf numFmtId="0" fontId="6" fillId="13" borderId="57" xfId="5" applyFill="1" applyBorder="1"/>
    <xf numFmtId="0" fontId="6" fillId="13" borderId="47" xfId="5" applyFill="1" applyBorder="1"/>
    <xf numFmtId="0" fontId="6" fillId="13" borderId="58" xfId="5" applyFill="1" applyBorder="1"/>
    <xf numFmtId="0" fontId="4" fillId="14" borderId="0" xfId="6" applyFont="1" applyFill="1" applyAlignment="1" applyProtection="1">
      <alignment horizontal="left"/>
      <protection locked="0"/>
    </xf>
    <xf numFmtId="0" fontId="23" fillId="14" borderId="0" xfId="6" applyFont="1" applyFill="1" applyAlignment="1">
      <alignment horizontal="left"/>
    </xf>
    <xf numFmtId="0" fontId="23" fillId="14" borderId="58" xfId="6" applyFont="1" applyFill="1" applyBorder="1" applyAlignment="1">
      <alignment horizontal="left"/>
    </xf>
    <xf numFmtId="0" fontId="6" fillId="13" borderId="0" xfId="5" applyFill="1"/>
    <xf numFmtId="0" fontId="6" fillId="13" borderId="0" xfId="5" applyFill="1" applyAlignment="1">
      <alignment horizontal="center"/>
    </xf>
    <xf numFmtId="0" fontId="6" fillId="16" borderId="38" xfId="5" applyFill="1" applyBorder="1" applyAlignment="1">
      <alignment horizontal="center" vertical="center"/>
    </xf>
    <xf numFmtId="169" fontId="27" fillId="12" borderId="0" xfId="0" applyNumberFormat="1" applyFont="1" applyFill="1" applyAlignment="1">
      <alignment horizontal="center" vertical="center"/>
    </xf>
    <xf numFmtId="0" fontId="6" fillId="0" borderId="38" xfId="5" applyBorder="1" applyAlignment="1">
      <alignment horizontal="center"/>
    </xf>
    <xf numFmtId="0" fontId="6" fillId="17" borderId="38" xfId="5" applyFill="1" applyBorder="1"/>
    <xf numFmtId="10" fontId="6" fillId="18" borderId="38" xfId="8" applyNumberFormat="1" applyFont="1" applyFill="1" applyBorder="1" applyAlignment="1">
      <alignment horizontal="center" vertical="center"/>
    </xf>
    <xf numFmtId="10" fontId="6" fillId="0" borderId="38" xfId="9" applyNumberFormat="1" applyFont="1" applyBorder="1" applyAlignment="1">
      <alignment horizontal="center"/>
    </xf>
    <xf numFmtId="0" fontId="6" fillId="17" borderId="38" xfId="5" applyFill="1" applyBorder="1" applyAlignment="1">
      <alignment horizontal="left"/>
    </xf>
    <xf numFmtId="10" fontId="6" fillId="17" borderId="38" xfId="9" applyNumberFormat="1" applyFont="1" applyFill="1" applyBorder="1" applyAlignment="1">
      <alignment horizontal="center"/>
    </xf>
    <xf numFmtId="0" fontId="6" fillId="13" borderId="47" xfId="5" applyFill="1" applyBorder="1" applyAlignment="1">
      <alignment horizontal="center"/>
    </xf>
    <xf numFmtId="10" fontId="6" fillId="13" borderId="0" xfId="5" applyNumberFormat="1" applyFill="1"/>
    <xf numFmtId="10" fontId="6" fillId="13" borderId="58" xfId="5" applyNumberFormat="1" applyFill="1" applyBorder="1"/>
    <xf numFmtId="0" fontId="6" fillId="0" borderId="38" xfId="5" applyBorder="1" applyAlignment="1">
      <alignment horizontal="left" indent="5"/>
    </xf>
    <xf numFmtId="0" fontId="6" fillId="0" borderId="14" xfId="5" applyBorder="1" applyAlignment="1">
      <alignment horizontal="left"/>
    </xf>
    <xf numFmtId="0" fontId="6" fillId="0" borderId="38" xfId="5" applyBorder="1"/>
    <xf numFmtId="0" fontId="6" fillId="13" borderId="53" xfId="5" applyFill="1" applyBorder="1"/>
    <xf numFmtId="0" fontId="6" fillId="13" borderId="61" xfId="5" applyFill="1" applyBorder="1"/>
    <xf numFmtId="0" fontId="6" fillId="13" borderId="62" xfId="5" applyFill="1" applyBorder="1"/>
    <xf numFmtId="0" fontId="6" fillId="13" borderId="0" xfId="10" applyFill="1"/>
    <xf numFmtId="0" fontId="28" fillId="13" borderId="0" xfId="5" applyFont="1" applyFill="1"/>
    <xf numFmtId="0" fontId="6" fillId="13" borderId="61" xfId="5" applyFill="1" applyBorder="1" applyAlignment="1">
      <alignment horizontal="center"/>
    </xf>
    <xf numFmtId="10" fontId="6" fillId="19" borderId="16" xfId="1" applyNumberFormat="1" applyFill="1" applyBorder="1" applyAlignment="1" applyProtection="1">
      <alignment vertical="center" wrapText="1"/>
    </xf>
    <xf numFmtId="166" fontId="12" fillId="20" borderId="24" xfId="0" applyNumberFormat="1" applyFont="1" applyFill="1" applyBorder="1" applyAlignment="1">
      <alignment horizontal="center" vertical="center"/>
    </xf>
    <xf numFmtId="166" fontId="18" fillId="19" borderId="26" xfId="0" applyNumberFormat="1" applyFont="1" applyFill="1" applyBorder="1" applyAlignment="1">
      <alignment horizontal="center" vertical="center"/>
    </xf>
    <xf numFmtId="166" fontId="18" fillId="19" borderId="28" xfId="0" applyNumberFormat="1" applyFont="1" applyFill="1" applyBorder="1" applyAlignment="1">
      <alignment horizontal="center" vertical="center"/>
    </xf>
    <xf numFmtId="166" fontId="18" fillId="19" borderId="41" xfId="0" applyNumberFormat="1" applyFont="1" applyFill="1" applyBorder="1" applyAlignment="1">
      <alignment horizontal="center" vertical="center"/>
    </xf>
    <xf numFmtId="166" fontId="18" fillId="19" borderId="34" xfId="0" applyNumberFormat="1" applyFont="1" applyFill="1" applyBorder="1" applyAlignment="1">
      <alignment horizontal="center" vertical="center"/>
    </xf>
    <xf numFmtId="10" fontId="6" fillId="21" borderId="38" xfId="8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5" fontId="7" fillId="2" borderId="4" xfId="2" applyNumberFormat="1" applyFont="1" applyFill="1" applyBorder="1" applyAlignment="1" applyProtection="1">
      <alignment horizontal="center" wrapText="1"/>
    </xf>
    <xf numFmtId="165" fontId="7" fillId="2" borderId="5" xfId="2" applyNumberFormat="1" applyFont="1" applyFill="1" applyBorder="1" applyAlignment="1" applyProtection="1">
      <alignment horizontal="center" wrapText="1"/>
    </xf>
    <xf numFmtId="165" fontId="7" fillId="2" borderId="6" xfId="2" applyNumberFormat="1" applyFont="1" applyFill="1" applyBorder="1" applyAlignment="1" applyProtection="1">
      <alignment horizont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1" fillId="3" borderId="54" xfId="0" applyFont="1" applyFill="1" applyBorder="1" applyAlignment="1">
      <alignment horizontal="right" vertical="center"/>
    </xf>
    <xf numFmtId="165" fontId="9" fillId="2" borderId="11" xfId="2" applyNumberFormat="1" applyFont="1" applyFill="1" applyBorder="1" applyAlignment="1" applyProtection="1">
      <alignment horizontal="center" vertical="center" wrapText="1"/>
    </xf>
    <xf numFmtId="165" fontId="9" fillId="2" borderId="12" xfId="2" applyNumberFormat="1" applyFont="1" applyFill="1" applyBorder="1" applyAlignment="1" applyProtection="1">
      <alignment horizontal="center" vertical="center" wrapText="1"/>
    </xf>
    <xf numFmtId="165" fontId="9" fillId="2" borderId="13" xfId="2" applyNumberFormat="1" applyFont="1" applyFill="1" applyBorder="1" applyAlignment="1" applyProtection="1">
      <alignment horizontal="center" vertical="center" wrapText="1"/>
    </xf>
    <xf numFmtId="165" fontId="7" fillId="2" borderId="14" xfId="2" applyNumberFormat="1" applyFont="1" applyFill="1" applyBorder="1" applyAlignment="1" applyProtection="1">
      <alignment horizontal="left" vertical="center" wrapText="1"/>
    </xf>
    <xf numFmtId="165" fontId="7" fillId="2" borderId="15" xfId="2" applyNumberFormat="1" applyFont="1" applyFill="1" applyBorder="1" applyAlignment="1" applyProtection="1">
      <alignment horizontal="left" vertical="center" wrapText="1"/>
    </xf>
    <xf numFmtId="165" fontId="7" fillId="2" borderId="16" xfId="2" applyNumberFormat="1" applyFont="1" applyFill="1" applyBorder="1" applyAlignment="1" applyProtection="1">
      <alignment horizontal="left" vertical="center" wrapText="1"/>
    </xf>
    <xf numFmtId="4" fontId="10" fillId="4" borderId="17" xfId="0" applyNumberFormat="1" applyFont="1" applyFill="1" applyBorder="1" applyAlignment="1">
      <alignment horizontal="center" vertical="center"/>
    </xf>
    <xf numFmtId="0" fontId="20" fillId="5" borderId="48" xfId="0" applyFont="1" applyFill="1" applyBorder="1" applyAlignment="1">
      <alignment horizontal="right" vertical="center"/>
    </xf>
    <xf numFmtId="0" fontId="20" fillId="5" borderId="51" xfId="0" applyFont="1" applyFill="1" applyBorder="1" applyAlignment="1">
      <alignment horizontal="right" vertical="center"/>
    </xf>
    <xf numFmtId="0" fontId="6" fillId="13" borderId="0" xfId="10" applyFill="1" applyAlignment="1">
      <alignment horizontal="center"/>
    </xf>
    <xf numFmtId="0" fontId="6" fillId="13" borderId="0" xfId="5" applyFill="1" applyAlignment="1">
      <alignment horizontal="center"/>
    </xf>
    <xf numFmtId="165" fontId="24" fillId="12" borderId="47" xfId="7" applyNumberFormat="1" applyFont="1" applyFill="1" applyBorder="1" applyAlignment="1">
      <alignment horizontal="center" wrapText="1"/>
    </xf>
    <xf numFmtId="165" fontId="24" fillId="12" borderId="0" xfId="7" applyNumberFormat="1" applyFont="1" applyFill="1" applyAlignment="1">
      <alignment horizontal="center" wrapText="1"/>
    </xf>
    <xf numFmtId="165" fontId="24" fillId="12" borderId="58" xfId="7" applyNumberFormat="1" applyFont="1" applyFill="1" applyBorder="1" applyAlignment="1">
      <alignment horizontal="center" wrapText="1"/>
    </xf>
    <xf numFmtId="0" fontId="25" fillId="12" borderId="47" xfId="4" applyFont="1" applyFill="1" applyBorder="1" applyAlignment="1">
      <alignment horizontal="center" vertical="center"/>
    </xf>
    <xf numFmtId="0" fontId="25" fillId="12" borderId="0" xfId="4" applyFont="1" applyFill="1" applyAlignment="1">
      <alignment horizontal="center" vertical="center"/>
    </xf>
    <xf numFmtId="0" fontId="25" fillId="12" borderId="58" xfId="4" applyFont="1" applyFill="1" applyBorder="1" applyAlignment="1">
      <alignment horizontal="center" vertical="center"/>
    </xf>
    <xf numFmtId="0" fontId="26" fillId="15" borderId="14" xfId="4" applyFont="1" applyFill="1" applyBorder="1" applyAlignment="1">
      <alignment horizontal="center" vertical="center" wrapText="1"/>
    </xf>
    <xf numFmtId="0" fontId="26" fillId="15" borderId="15" xfId="4" applyFont="1" applyFill="1" applyBorder="1" applyAlignment="1">
      <alignment horizontal="center" vertical="center" wrapText="1"/>
    </xf>
    <xf numFmtId="0" fontId="26" fillId="15" borderId="16" xfId="4" applyFont="1" applyFill="1" applyBorder="1" applyAlignment="1">
      <alignment horizontal="center" vertical="center" wrapText="1"/>
    </xf>
    <xf numFmtId="0" fontId="20" fillId="13" borderId="14" xfId="5" applyFont="1" applyFill="1" applyBorder="1" applyAlignment="1">
      <alignment horizontal="center" vertical="center"/>
    </xf>
    <xf numFmtId="0" fontId="20" fillId="13" borderId="15" xfId="5" applyFont="1" applyFill="1" applyBorder="1" applyAlignment="1">
      <alignment horizontal="center" vertical="center"/>
    </xf>
    <xf numFmtId="0" fontId="20" fillId="13" borderId="16" xfId="5" applyFont="1" applyFill="1" applyBorder="1" applyAlignment="1">
      <alignment horizontal="center" vertical="center"/>
    </xf>
    <xf numFmtId="0" fontId="6" fillId="16" borderId="38" xfId="5" applyFill="1" applyBorder="1" applyAlignment="1">
      <alignment horizontal="center" vertical="center"/>
    </xf>
    <xf numFmtId="0" fontId="6" fillId="16" borderId="59" xfId="5" applyFill="1" applyBorder="1" applyAlignment="1">
      <alignment horizontal="center" vertical="center" wrapText="1"/>
    </xf>
    <xf numFmtId="0" fontId="6" fillId="16" borderId="60" xfId="5" applyFill="1" applyBorder="1" applyAlignment="1">
      <alignment horizontal="center" vertical="center" wrapText="1"/>
    </xf>
    <xf numFmtId="0" fontId="6" fillId="0" borderId="38" xfId="5" applyBorder="1" applyAlignment="1">
      <alignment horizontal="center"/>
    </xf>
    <xf numFmtId="0" fontId="6" fillId="0" borderId="14" xfId="5" applyBorder="1" applyAlignment="1">
      <alignment horizontal="center"/>
    </xf>
    <xf numFmtId="0" fontId="6" fillId="0" borderId="15" xfId="5" applyBorder="1" applyAlignment="1">
      <alignment horizontal="center"/>
    </xf>
    <xf numFmtId="0" fontId="6" fillId="0" borderId="16" xfId="5" applyBorder="1" applyAlignment="1">
      <alignment horizontal="center"/>
    </xf>
    <xf numFmtId="0" fontId="20" fillId="0" borderId="38" xfId="5" applyFont="1" applyBorder="1" applyAlignment="1">
      <alignment horizontal="right"/>
    </xf>
  </cellXfs>
  <cellStyles count="11">
    <cellStyle name="Moeda 2" xfId="2" xr:uid="{B2B8C464-A59B-4EC6-A2AC-14AD163E0BB5}"/>
    <cellStyle name="Moeda 2 6" xfId="7" xr:uid="{71B0998A-9BA7-461F-AD85-B53D1741DA80}"/>
    <cellStyle name="Normal" xfId="0" builtinId="0"/>
    <cellStyle name="Normal 11 2" xfId="4" xr:uid="{82C3AE2F-E811-4FCF-9CB0-C6236854379D}"/>
    <cellStyle name="Normal 2 2 2" xfId="6" xr:uid="{AA950A6B-20AC-4BBC-A6A8-7BA370AA9180}"/>
    <cellStyle name="Normal_pLANILHA DE BDI_MODELO v2_EXCEL" xfId="5" xr:uid="{6CF608F4-76B3-49A0-BFF3-4736EB717450}"/>
    <cellStyle name="Normal_Planilha RETROFIT PALÁCIO - VRF  DEZEMBRO  2013 CRONOGRAMA 15 MESES _ R02 - 2" xfId="10" xr:uid="{1E1EFE48-5A8E-4306-ABE3-11EF3F02F1D5}"/>
    <cellStyle name="Porcentagem" xfId="1" builtinId="5"/>
    <cellStyle name="Porcentagem 2 10" xfId="3" xr:uid="{9BBD8691-607D-43B9-BB0E-9D33D84F2E36}"/>
    <cellStyle name="Porcentagem 9" xfId="8" xr:uid="{A056A3E4-511D-4AE3-9FAA-58410E9C5443}"/>
    <cellStyle name="Porcentagem_pLANILHA DE BDI_MODELO v2_EXCEL" xfId="9" xr:uid="{41706932-D2CA-46AF-9B83-AEA32099E0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1724025</xdr:colOff>
      <xdr:row>2</xdr:row>
      <xdr:rowOff>152400</xdr:rowOff>
    </xdr:from>
    <xdr:to>
      <xdr:col>4</xdr:col>
      <xdr:colOff>342901</xdr:colOff>
      <xdr:row>7</xdr:row>
      <xdr:rowOff>76200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A16A82AC-CF2A-48F4-BA03-9CB82205B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571500"/>
          <a:ext cx="53530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34</xdr:row>
      <xdr:rowOff>0</xdr:rowOff>
    </xdr:from>
    <xdr:to>
      <xdr:col>8</xdr:col>
      <xdr:colOff>914400</xdr:colOff>
      <xdr:row>38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F962EE8-798E-4D30-9789-C4947CBF3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6610350"/>
          <a:ext cx="3752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1657350</xdr:colOff>
      <xdr:row>2</xdr:row>
      <xdr:rowOff>57150</xdr:rowOff>
    </xdr:from>
    <xdr:to>
      <xdr:col>6</xdr:col>
      <xdr:colOff>104775</xdr:colOff>
      <xdr:row>9</xdr:row>
      <xdr:rowOff>76200</xdr:rowOff>
    </xdr:to>
    <xdr:pic>
      <xdr:nvPicPr>
        <xdr:cNvPr id="3" name="Imagem 2" descr="M:\ASSCOM\2019\Papelaria\JPG\Papel carta cabeçalho GERAL.jpg">
          <a:extLst>
            <a:ext uri="{FF2B5EF4-FFF2-40B4-BE49-F238E27FC236}">
              <a16:creationId xmlns:a16="http://schemas.microsoft.com/office/drawing/2014/main" id="{E4BEFDDE-5682-4250-A440-DB2B640F1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390525"/>
          <a:ext cx="421957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stavo.madalozo.APPA/Desktop/Planilha%20Custos%20Demoli&#231;&#227;o%20Armaz&#233;ns.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-list"/>
      <sheetName val="Apresentação"/>
      <sheetName val="Contratação"/>
      <sheetName val="Resumo "/>
      <sheetName val="1. Administração Local "/>
      <sheetName val="2. Serviços Preliminares"/>
      <sheetName val="3. Demolição"/>
      <sheetName val="4. Recomposição"/>
      <sheetName val="Quantitativos"/>
      <sheetName val="Cotações"/>
      <sheetName val="Composições "/>
      <sheetName val="Curva ABC"/>
      <sheetName val="Cronograma"/>
      <sheetName val="S-Auxiliar custos composições"/>
      <sheetName val="S-Auxiliar custos insumos"/>
      <sheetName val="S-Auxiliar equipamentos Sicro"/>
      <sheetName val="D-Auxiliar custos insumos"/>
      <sheetName val="D-Auxiliar custos composições"/>
      <sheetName val="Listas suspensas"/>
      <sheetName val="BDI não desonerado"/>
      <sheetName val="BDI desonerado"/>
      <sheetName val="Encargos sociais - Ñ"/>
      <sheetName val="Encargos sociais -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0FC16-5CE6-47E6-94D4-653AB63A3314}">
  <sheetPr>
    <tabColor indexed="9"/>
    <pageSetUpPr fitToPage="1"/>
  </sheetPr>
  <dimension ref="B1:N86"/>
  <sheetViews>
    <sheetView tabSelected="1" topLeftCell="A28" zoomScale="85" zoomScaleNormal="85" zoomScaleSheetLayoutView="80" workbookViewId="0">
      <selection activeCell="J55" sqref="J55"/>
    </sheetView>
  </sheetViews>
  <sheetFormatPr defaultRowHeight="15" x14ac:dyDescent="0.2"/>
  <cols>
    <col min="1" max="1" width="2.5703125" style="15" customWidth="1"/>
    <col min="2" max="2" width="10" style="16" customWidth="1"/>
    <col min="3" max="3" width="83.42578125" style="99" customWidth="1"/>
    <col min="4" max="4" width="17.5703125" style="99" customWidth="1"/>
    <col min="5" max="5" width="17.5703125" style="16" customWidth="1"/>
    <col min="6" max="6" width="22" style="15" customWidth="1"/>
    <col min="7" max="7" width="22.28515625" style="15" customWidth="1"/>
    <col min="8" max="11" width="20.7109375" style="15" customWidth="1"/>
    <col min="12" max="12" width="20.7109375" style="16" customWidth="1"/>
    <col min="13" max="26" width="9.140625" style="15"/>
    <col min="27" max="27" width="9.85546875" style="15" customWidth="1"/>
    <col min="28" max="255" width="9.140625" style="15"/>
    <col min="256" max="256" width="2.5703125" style="15" customWidth="1"/>
    <col min="257" max="257" width="10" style="15" customWidth="1"/>
    <col min="258" max="258" width="22.5703125" style="15" customWidth="1"/>
    <col min="259" max="259" width="83.42578125" style="15" customWidth="1"/>
    <col min="260" max="261" width="17.5703125" style="15" customWidth="1"/>
    <col min="262" max="262" width="22" style="15" customWidth="1"/>
    <col min="263" max="263" width="22.28515625" style="15" customWidth="1"/>
    <col min="264" max="268" width="20.7109375" style="15" customWidth="1"/>
    <col min="269" max="282" width="9.140625" style="15"/>
    <col min="283" max="283" width="9.85546875" style="15" customWidth="1"/>
    <col min="284" max="511" width="9.140625" style="15"/>
    <col min="512" max="512" width="2.5703125" style="15" customWidth="1"/>
    <col min="513" max="513" width="10" style="15" customWidth="1"/>
    <col min="514" max="514" width="22.5703125" style="15" customWidth="1"/>
    <col min="515" max="515" width="83.42578125" style="15" customWidth="1"/>
    <col min="516" max="517" width="17.5703125" style="15" customWidth="1"/>
    <col min="518" max="518" width="22" style="15" customWidth="1"/>
    <col min="519" max="519" width="22.28515625" style="15" customWidth="1"/>
    <col min="520" max="524" width="20.7109375" style="15" customWidth="1"/>
    <col min="525" max="538" width="9.140625" style="15"/>
    <col min="539" max="539" width="9.85546875" style="15" customWidth="1"/>
    <col min="540" max="767" width="9.140625" style="15"/>
    <col min="768" max="768" width="2.5703125" style="15" customWidth="1"/>
    <col min="769" max="769" width="10" style="15" customWidth="1"/>
    <col min="770" max="770" width="22.5703125" style="15" customWidth="1"/>
    <col min="771" max="771" width="83.42578125" style="15" customWidth="1"/>
    <col min="772" max="773" width="17.5703125" style="15" customWidth="1"/>
    <col min="774" max="774" width="22" style="15" customWidth="1"/>
    <col min="775" max="775" width="22.28515625" style="15" customWidth="1"/>
    <col min="776" max="780" width="20.7109375" style="15" customWidth="1"/>
    <col min="781" max="794" width="9.140625" style="15"/>
    <col min="795" max="795" width="9.85546875" style="15" customWidth="1"/>
    <col min="796" max="1023" width="9.140625" style="15"/>
    <col min="1024" max="1024" width="2.5703125" style="15" customWidth="1"/>
    <col min="1025" max="1025" width="10" style="15" customWidth="1"/>
    <col min="1026" max="1026" width="22.5703125" style="15" customWidth="1"/>
    <col min="1027" max="1027" width="83.42578125" style="15" customWidth="1"/>
    <col min="1028" max="1029" width="17.5703125" style="15" customWidth="1"/>
    <col min="1030" max="1030" width="22" style="15" customWidth="1"/>
    <col min="1031" max="1031" width="22.28515625" style="15" customWidth="1"/>
    <col min="1032" max="1036" width="20.7109375" style="15" customWidth="1"/>
    <col min="1037" max="1050" width="9.140625" style="15"/>
    <col min="1051" max="1051" width="9.85546875" style="15" customWidth="1"/>
    <col min="1052" max="1279" width="9.140625" style="15"/>
    <col min="1280" max="1280" width="2.5703125" style="15" customWidth="1"/>
    <col min="1281" max="1281" width="10" style="15" customWidth="1"/>
    <col min="1282" max="1282" width="22.5703125" style="15" customWidth="1"/>
    <col min="1283" max="1283" width="83.42578125" style="15" customWidth="1"/>
    <col min="1284" max="1285" width="17.5703125" style="15" customWidth="1"/>
    <col min="1286" max="1286" width="22" style="15" customWidth="1"/>
    <col min="1287" max="1287" width="22.28515625" style="15" customWidth="1"/>
    <col min="1288" max="1292" width="20.7109375" style="15" customWidth="1"/>
    <col min="1293" max="1306" width="9.140625" style="15"/>
    <col min="1307" max="1307" width="9.85546875" style="15" customWidth="1"/>
    <col min="1308" max="1535" width="9.140625" style="15"/>
    <col min="1536" max="1536" width="2.5703125" style="15" customWidth="1"/>
    <col min="1537" max="1537" width="10" style="15" customWidth="1"/>
    <col min="1538" max="1538" width="22.5703125" style="15" customWidth="1"/>
    <col min="1539" max="1539" width="83.42578125" style="15" customWidth="1"/>
    <col min="1540" max="1541" width="17.5703125" style="15" customWidth="1"/>
    <col min="1542" max="1542" width="22" style="15" customWidth="1"/>
    <col min="1543" max="1543" width="22.28515625" style="15" customWidth="1"/>
    <col min="1544" max="1548" width="20.7109375" style="15" customWidth="1"/>
    <col min="1549" max="1562" width="9.140625" style="15"/>
    <col min="1563" max="1563" width="9.85546875" style="15" customWidth="1"/>
    <col min="1564" max="1791" width="9.140625" style="15"/>
    <col min="1792" max="1792" width="2.5703125" style="15" customWidth="1"/>
    <col min="1793" max="1793" width="10" style="15" customWidth="1"/>
    <col min="1794" max="1794" width="22.5703125" style="15" customWidth="1"/>
    <col min="1795" max="1795" width="83.42578125" style="15" customWidth="1"/>
    <col min="1796" max="1797" width="17.5703125" style="15" customWidth="1"/>
    <col min="1798" max="1798" width="22" style="15" customWidth="1"/>
    <col min="1799" max="1799" width="22.28515625" style="15" customWidth="1"/>
    <col min="1800" max="1804" width="20.7109375" style="15" customWidth="1"/>
    <col min="1805" max="1818" width="9.140625" style="15"/>
    <col min="1819" max="1819" width="9.85546875" style="15" customWidth="1"/>
    <col min="1820" max="2047" width="9.140625" style="15"/>
    <col min="2048" max="2048" width="2.5703125" style="15" customWidth="1"/>
    <col min="2049" max="2049" width="10" style="15" customWidth="1"/>
    <col min="2050" max="2050" width="22.5703125" style="15" customWidth="1"/>
    <col min="2051" max="2051" width="83.42578125" style="15" customWidth="1"/>
    <col min="2052" max="2053" width="17.5703125" style="15" customWidth="1"/>
    <col min="2054" max="2054" width="22" style="15" customWidth="1"/>
    <col min="2055" max="2055" width="22.28515625" style="15" customWidth="1"/>
    <col min="2056" max="2060" width="20.7109375" style="15" customWidth="1"/>
    <col min="2061" max="2074" width="9.140625" style="15"/>
    <col min="2075" max="2075" width="9.85546875" style="15" customWidth="1"/>
    <col min="2076" max="2303" width="9.140625" style="15"/>
    <col min="2304" max="2304" width="2.5703125" style="15" customWidth="1"/>
    <col min="2305" max="2305" width="10" style="15" customWidth="1"/>
    <col min="2306" max="2306" width="22.5703125" style="15" customWidth="1"/>
    <col min="2307" max="2307" width="83.42578125" style="15" customWidth="1"/>
    <col min="2308" max="2309" width="17.5703125" style="15" customWidth="1"/>
    <col min="2310" max="2310" width="22" style="15" customWidth="1"/>
    <col min="2311" max="2311" width="22.28515625" style="15" customWidth="1"/>
    <col min="2312" max="2316" width="20.7109375" style="15" customWidth="1"/>
    <col min="2317" max="2330" width="9.140625" style="15"/>
    <col min="2331" max="2331" width="9.85546875" style="15" customWidth="1"/>
    <col min="2332" max="2559" width="9.140625" style="15"/>
    <col min="2560" max="2560" width="2.5703125" style="15" customWidth="1"/>
    <col min="2561" max="2561" width="10" style="15" customWidth="1"/>
    <col min="2562" max="2562" width="22.5703125" style="15" customWidth="1"/>
    <col min="2563" max="2563" width="83.42578125" style="15" customWidth="1"/>
    <col min="2564" max="2565" width="17.5703125" style="15" customWidth="1"/>
    <col min="2566" max="2566" width="22" style="15" customWidth="1"/>
    <col min="2567" max="2567" width="22.28515625" style="15" customWidth="1"/>
    <col min="2568" max="2572" width="20.7109375" style="15" customWidth="1"/>
    <col min="2573" max="2586" width="9.140625" style="15"/>
    <col min="2587" max="2587" width="9.85546875" style="15" customWidth="1"/>
    <col min="2588" max="2815" width="9.140625" style="15"/>
    <col min="2816" max="2816" width="2.5703125" style="15" customWidth="1"/>
    <col min="2817" max="2817" width="10" style="15" customWidth="1"/>
    <col min="2818" max="2818" width="22.5703125" style="15" customWidth="1"/>
    <col min="2819" max="2819" width="83.42578125" style="15" customWidth="1"/>
    <col min="2820" max="2821" width="17.5703125" style="15" customWidth="1"/>
    <col min="2822" max="2822" width="22" style="15" customWidth="1"/>
    <col min="2823" max="2823" width="22.28515625" style="15" customWidth="1"/>
    <col min="2824" max="2828" width="20.7109375" style="15" customWidth="1"/>
    <col min="2829" max="2842" width="9.140625" style="15"/>
    <col min="2843" max="2843" width="9.85546875" style="15" customWidth="1"/>
    <col min="2844" max="3071" width="9.140625" style="15"/>
    <col min="3072" max="3072" width="2.5703125" style="15" customWidth="1"/>
    <col min="3073" max="3073" width="10" style="15" customWidth="1"/>
    <col min="3074" max="3074" width="22.5703125" style="15" customWidth="1"/>
    <col min="3075" max="3075" width="83.42578125" style="15" customWidth="1"/>
    <col min="3076" max="3077" width="17.5703125" style="15" customWidth="1"/>
    <col min="3078" max="3078" width="22" style="15" customWidth="1"/>
    <col min="3079" max="3079" width="22.28515625" style="15" customWidth="1"/>
    <col min="3080" max="3084" width="20.7109375" style="15" customWidth="1"/>
    <col min="3085" max="3098" width="9.140625" style="15"/>
    <col min="3099" max="3099" width="9.85546875" style="15" customWidth="1"/>
    <col min="3100" max="3327" width="9.140625" style="15"/>
    <col min="3328" max="3328" width="2.5703125" style="15" customWidth="1"/>
    <col min="3329" max="3329" width="10" style="15" customWidth="1"/>
    <col min="3330" max="3330" width="22.5703125" style="15" customWidth="1"/>
    <col min="3331" max="3331" width="83.42578125" style="15" customWidth="1"/>
    <col min="3332" max="3333" width="17.5703125" style="15" customWidth="1"/>
    <col min="3334" max="3334" width="22" style="15" customWidth="1"/>
    <col min="3335" max="3335" width="22.28515625" style="15" customWidth="1"/>
    <col min="3336" max="3340" width="20.7109375" style="15" customWidth="1"/>
    <col min="3341" max="3354" width="9.140625" style="15"/>
    <col min="3355" max="3355" width="9.85546875" style="15" customWidth="1"/>
    <col min="3356" max="3583" width="9.140625" style="15"/>
    <col min="3584" max="3584" width="2.5703125" style="15" customWidth="1"/>
    <col min="3585" max="3585" width="10" style="15" customWidth="1"/>
    <col min="3586" max="3586" width="22.5703125" style="15" customWidth="1"/>
    <col min="3587" max="3587" width="83.42578125" style="15" customWidth="1"/>
    <col min="3588" max="3589" width="17.5703125" style="15" customWidth="1"/>
    <col min="3590" max="3590" width="22" style="15" customWidth="1"/>
    <col min="3591" max="3591" width="22.28515625" style="15" customWidth="1"/>
    <col min="3592" max="3596" width="20.7109375" style="15" customWidth="1"/>
    <col min="3597" max="3610" width="9.140625" style="15"/>
    <col min="3611" max="3611" width="9.85546875" style="15" customWidth="1"/>
    <col min="3612" max="3839" width="9.140625" style="15"/>
    <col min="3840" max="3840" width="2.5703125" style="15" customWidth="1"/>
    <col min="3841" max="3841" width="10" style="15" customWidth="1"/>
    <col min="3842" max="3842" width="22.5703125" style="15" customWidth="1"/>
    <col min="3843" max="3843" width="83.42578125" style="15" customWidth="1"/>
    <col min="3844" max="3845" width="17.5703125" style="15" customWidth="1"/>
    <col min="3846" max="3846" width="22" style="15" customWidth="1"/>
    <col min="3847" max="3847" width="22.28515625" style="15" customWidth="1"/>
    <col min="3848" max="3852" width="20.7109375" style="15" customWidth="1"/>
    <col min="3853" max="3866" width="9.140625" style="15"/>
    <col min="3867" max="3867" width="9.85546875" style="15" customWidth="1"/>
    <col min="3868" max="4095" width="9.140625" style="15"/>
    <col min="4096" max="4096" width="2.5703125" style="15" customWidth="1"/>
    <col min="4097" max="4097" width="10" style="15" customWidth="1"/>
    <col min="4098" max="4098" width="22.5703125" style="15" customWidth="1"/>
    <col min="4099" max="4099" width="83.42578125" style="15" customWidth="1"/>
    <col min="4100" max="4101" width="17.5703125" style="15" customWidth="1"/>
    <col min="4102" max="4102" width="22" style="15" customWidth="1"/>
    <col min="4103" max="4103" width="22.28515625" style="15" customWidth="1"/>
    <col min="4104" max="4108" width="20.7109375" style="15" customWidth="1"/>
    <col min="4109" max="4122" width="9.140625" style="15"/>
    <col min="4123" max="4123" width="9.85546875" style="15" customWidth="1"/>
    <col min="4124" max="4351" width="9.140625" style="15"/>
    <col min="4352" max="4352" width="2.5703125" style="15" customWidth="1"/>
    <col min="4353" max="4353" width="10" style="15" customWidth="1"/>
    <col min="4354" max="4354" width="22.5703125" style="15" customWidth="1"/>
    <col min="4355" max="4355" width="83.42578125" style="15" customWidth="1"/>
    <col min="4356" max="4357" width="17.5703125" style="15" customWidth="1"/>
    <col min="4358" max="4358" width="22" style="15" customWidth="1"/>
    <col min="4359" max="4359" width="22.28515625" style="15" customWidth="1"/>
    <col min="4360" max="4364" width="20.7109375" style="15" customWidth="1"/>
    <col min="4365" max="4378" width="9.140625" style="15"/>
    <col min="4379" max="4379" width="9.85546875" style="15" customWidth="1"/>
    <col min="4380" max="4607" width="9.140625" style="15"/>
    <col min="4608" max="4608" width="2.5703125" style="15" customWidth="1"/>
    <col min="4609" max="4609" width="10" style="15" customWidth="1"/>
    <col min="4610" max="4610" width="22.5703125" style="15" customWidth="1"/>
    <col min="4611" max="4611" width="83.42578125" style="15" customWidth="1"/>
    <col min="4612" max="4613" width="17.5703125" style="15" customWidth="1"/>
    <col min="4614" max="4614" width="22" style="15" customWidth="1"/>
    <col min="4615" max="4615" width="22.28515625" style="15" customWidth="1"/>
    <col min="4616" max="4620" width="20.7109375" style="15" customWidth="1"/>
    <col min="4621" max="4634" width="9.140625" style="15"/>
    <col min="4635" max="4635" width="9.85546875" style="15" customWidth="1"/>
    <col min="4636" max="4863" width="9.140625" style="15"/>
    <col min="4864" max="4864" width="2.5703125" style="15" customWidth="1"/>
    <col min="4865" max="4865" width="10" style="15" customWidth="1"/>
    <col min="4866" max="4866" width="22.5703125" style="15" customWidth="1"/>
    <col min="4867" max="4867" width="83.42578125" style="15" customWidth="1"/>
    <col min="4868" max="4869" width="17.5703125" style="15" customWidth="1"/>
    <col min="4870" max="4870" width="22" style="15" customWidth="1"/>
    <col min="4871" max="4871" width="22.28515625" style="15" customWidth="1"/>
    <col min="4872" max="4876" width="20.7109375" style="15" customWidth="1"/>
    <col min="4877" max="4890" width="9.140625" style="15"/>
    <col min="4891" max="4891" width="9.85546875" style="15" customWidth="1"/>
    <col min="4892" max="5119" width="9.140625" style="15"/>
    <col min="5120" max="5120" width="2.5703125" style="15" customWidth="1"/>
    <col min="5121" max="5121" width="10" style="15" customWidth="1"/>
    <col min="5122" max="5122" width="22.5703125" style="15" customWidth="1"/>
    <col min="5123" max="5123" width="83.42578125" style="15" customWidth="1"/>
    <col min="5124" max="5125" width="17.5703125" style="15" customWidth="1"/>
    <col min="5126" max="5126" width="22" style="15" customWidth="1"/>
    <col min="5127" max="5127" width="22.28515625" style="15" customWidth="1"/>
    <col min="5128" max="5132" width="20.7109375" style="15" customWidth="1"/>
    <col min="5133" max="5146" width="9.140625" style="15"/>
    <col min="5147" max="5147" width="9.85546875" style="15" customWidth="1"/>
    <col min="5148" max="5375" width="9.140625" style="15"/>
    <col min="5376" max="5376" width="2.5703125" style="15" customWidth="1"/>
    <col min="5377" max="5377" width="10" style="15" customWidth="1"/>
    <col min="5378" max="5378" width="22.5703125" style="15" customWidth="1"/>
    <col min="5379" max="5379" width="83.42578125" style="15" customWidth="1"/>
    <col min="5380" max="5381" width="17.5703125" style="15" customWidth="1"/>
    <col min="5382" max="5382" width="22" style="15" customWidth="1"/>
    <col min="5383" max="5383" width="22.28515625" style="15" customWidth="1"/>
    <col min="5384" max="5388" width="20.7109375" style="15" customWidth="1"/>
    <col min="5389" max="5402" width="9.140625" style="15"/>
    <col min="5403" max="5403" width="9.85546875" style="15" customWidth="1"/>
    <col min="5404" max="5631" width="9.140625" style="15"/>
    <col min="5632" max="5632" width="2.5703125" style="15" customWidth="1"/>
    <col min="5633" max="5633" width="10" style="15" customWidth="1"/>
    <col min="5634" max="5634" width="22.5703125" style="15" customWidth="1"/>
    <col min="5635" max="5635" width="83.42578125" style="15" customWidth="1"/>
    <col min="5636" max="5637" width="17.5703125" style="15" customWidth="1"/>
    <col min="5638" max="5638" width="22" style="15" customWidth="1"/>
    <col min="5639" max="5639" width="22.28515625" style="15" customWidth="1"/>
    <col min="5640" max="5644" width="20.7109375" style="15" customWidth="1"/>
    <col min="5645" max="5658" width="9.140625" style="15"/>
    <col min="5659" max="5659" width="9.85546875" style="15" customWidth="1"/>
    <col min="5660" max="5887" width="9.140625" style="15"/>
    <col min="5888" max="5888" width="2.5703125" style="15" customWidth="1"/>
    <col min="5889" max="5889" width="10" style="15" customWidth="1"/>
    <col min="5890" max="5890" width="22.5703125" style="15" customWidth="1"/>
    <col min="5891" max="5891" width="83.42578125" style="15" customWidth="1"/>
    <col min="5892" max="5893" width="17.5703125" style="15" customWidth="1"/>
    <col min="5894" max="5894" width="22" style="15" customWidth="1"/>
    <col min="5895" max="5895" width="22.28515625" style="15" customWidth="1"/>
    <col min="5896" max="5900" width="20.7109375" style="15" customWidth="1"/>
    <col min="5901" max="5914" width="9.140625" style="15"/>
    <col min="5915" max="5915" width="9.85546875" style="15" customWidth="1"/>
    <col min="5916" max="6143" width="9.140625" style="15"/>
    <col min="6144" max="6144" width="2.5703125" style="15" customWidth="1"/>
    <col min="6145" max="6145" width="10" style="15" customWidth="1"/>
    <col min="6146" max="6146" width="22.5703125" style="15" customWidth="1"/>
    <col min="6147" max="6147" width="83.42578125" style="15" customWidth="1"/>
    <col min="6148" max="6149" width="17.5703125" style="15" customWidth="1"/>
    <col min="6150" max="6150" width="22" style="15" customWidth="1"/>
    <col min="6151" max="6151" width="22.28515625" style="15" customWidth="1"/>
    <col min="6152" max="6156" width="20.7109375" style="15" customWidth="1"/>
    <col min="6157" max="6170" width="9.140625" style="15"/>
    <col min="6171" max="6171" width="9.85546875" style="15" customWidth="1"/>
    <col min="6172" max="6399" width="9.140625" style="15"/>
    <col min="6400" max="6400" width="2.5703125" style="15" customWidth="1"/>
    <col min="6401" max="6401" width="10" style="15" customWidth="1"/>
    <col min="6402" max="6402" width="22.5703125" style="15" customWidth="1"/>
    <col min="6403" max="6403" width="83.42578125" style="15" customWidth="1"/>
    <col min="6404" max="6405" width="17.5703125" style="15" customWidth="1"/>
    <col min="6406" max="6406" width="22" style="15" customWidth="1"/>
    <col min="6407" max="6407" width="22.28515625" style="15" customWidth="1"/>
    <col min="6408" max="6412" width="20.7109375" style="15" customWidth="1"/>
    <col min="6413" max="6426" width="9.140625" style="15"/>
    <col min="6427" max="6427" width="9.85546875" style="15" customWidth="1"/>
    <col min="6428" max="6655" width="9.140625" style="15"/>
    <col min="6656" max="6656" width="2.5703125" style="15" customWidth="1"/>
    <col min="6657" max="6657" width="10" style="15" customWidth="1"/>
    <col min="6658" max="6658" width="22.5703125" style="15" customWidth="1"/>
    <col min="6659" max="6659" width="83.42578125" style="15" customWidth="1"/>
    <col min="6660" max="6661" width="17.5703125" style="15" customWidth="1"/>
    <col min="6662" max="6662" width="22" style="15" customWidth="1"/>
    <col min="6663" max="6663" width="22.28515625" style="15" customWidth="1"/>
    <col min="6664" max="6668" width="20.7109375" style="15" customWidth="1"/>
    <col min="6669" max="6682" width="9.140625" style="15"/>
    <col min="6683" max="6683" width="9.85546875" style="15" customWidth="1"/>
    <col min="6684" max="6911" width="9.140625" style="15"/>
    <col min="6912" max="6912" width="2.5703125" style="15" customWidth="1"/>
    <col min="6913" max="6913" width="10" style="15" customWidth="1"/>
    <col min="6914" max="6914" width="22.5703125" style="15" customWidth="1"/>
    <col min="6915" max="6915" width="83.42578125" style="15" customWidth="1"/>
    <col min="6916" max="6917" width="17.5703125" style="15" customWidth="1"/>
    <col min="6918" max="6918" width="22" style="15" customWidth="1"/>
    <col min="6919" max="6919" width="22.28515625" style="15" customWidth="1"/>
    <col min="6920" max="6924" width="20.7109375" style="15" customWidth="1"/>
    <col min="6925" max="6938" width="9.140625" style="15"/>
    <col min="6939" max="6939" width="9.85546875" style="15" customWidth="1"/>
    <col min="6940" max="7167" width="9.140625" style="15"/>
    <col min="7168" max="7168" width="2.5703125" style="15" customWidth="1"/>
    <col min="7169" max="7169" width="10" style="15" customWidth="1"/>
    <col min="7170" max="7170" width="22.5703125" style="15" customWidth="1"/>
    <col min="7171" max="7171" width="83.42578125" style="15" customWidth="1"/>
    <col min="7172" max="7173" width="17.5703125" style="15" customWidth="1"/>
    <col min="7174" max="7174" width="22" style="15" customWidth="1"/>
    <col min="7175" max="7175" width="22.28515625" style="15" customWidth="1"/>
    <col min="7176" max="7180" width="20.7109375" style="15" customWidth="1"/>
    <col min="7181" max="7194" width="9.140625" style="15"/>
    <col min="7195" max="7195" width="9.85546875" style="15" customWidth="1"/>
    <col min="7196" max="7423" width="9.140625" style="15"/>
    <col min="7424" max="7424" width="2.5703125" style="15" customWidth="1"/>
    <col min="7425" max="7425" width="10" style="15" customWidth="1"/>
    <col min="7426" max="7426" width="22.5703125" style="15" customWidth="1"/>
    <col min="7427" max="7427" width="83.42578125" style="15" customWidth="1"/>
    <col min="7428" max="7429" width="17.5703125" style="15" customWidth="1"/>
    <col min="7430" max="7430" width="22" style="15" customWidth="1"/>
    <col min="7431" max="7431" width="22.28515625" style="15" customWidth="1"/>
    <col min="7432" max="7436" width="20.7109375" style="15" customWidth="1"/>
    <col min="7437" max="7450" width="9.140625" style="15"/>
    <col min="7451" max="7451" width="9.85546875" style="15" customWidth="1"/>
    <col min="7452" max="7679" width="9.140625" style="15"/>
    <col min="7680" max="7680" width="2.5703125" style="15" customWidth="1"/>
    <col min="7681" max="7681" width="10" style="15" customWidth="1"/>
    <col min="7682" max="7682" width="22.5703125" style="15" customWidth="1"/>
    <col min="7683" max="7683" width="83.42578125" style="15" customWidth="1"/>
    <col min="7684" max="7685" width="17.5703125" style="15" customWidth="1"/>
    <col min="7686" max="7686" width="22" style="15" customWidth="1"/>
    <col min="7687" max="7687" width="22.28515625" style="15" customWidth="1"/>
    <col min="7688" max="7692" width="20.7109375" style="15" customWidth="1"/>
    <col min="7693" max="7706" width="9.140625" style="15"/>
    <col min="7707" max="7707" width="9.85546875" style="15" customWidth="1"/>
    <col min="7708" max="7935" width="9.140625" style="15"/>
    <col min="7936" max="7936" width="2.5703125" style="15" customWidth="1"/>
    <col min="7937" max="7937" width="10" style="15" customWidth="1"/>
    <col min="7938" max="7938" width="22.5703125" style="15" customWidth="1"/>
    <col min="7939" max="7939" width="83.42578125" style="15" customWidth="1"/>
    <col min="7940" max="7941" width="17.5703125" style="15" customWidth="1"/>
    <col min="7942" max="7942" width="22" style="15" customWidth="1"/>
    <col min="7943" max="7943" width="22.28515625" style="15" customWidth="1"/>
    <col min="7944" max="7948" width="20.7109375" style="15" customWidth="1"/>
    <col min="7949" max="7962" width="9.140625" style="15"/>
    <col min="7963" max="7963" width="9.85546875" style="15" customWidth="1"/>
    <col min="7964" max="8191" width="9.140625" style="15"/>
    <col min="8192" max="8192" width="2.5703125" style="15" customWidth="1"/>
    <col min="8193" max="8193" width="10" style="15" customWidth="1"/>
    <col min="8194" max="8194" width="22.5703125" style="15" customWidth="1"/>
    <col min="8195" max="8195" width="83.42578125" style="15" customWidth="1"/>
    <col min="8196" max="8197" width="17.5703125" style="15" customWidth="1"/>
    <col min="8198" max="8198" width="22" style="15" customWidth="1"/>
    <col min="8199" max="8199" width="22.28515625" style="15" customWidth="1"/>
    <col min="8200" max="8204" width="20.7109375" style="15" customWidth="1"/>
    <col min="8205" max="8218" width="9.140625" style="15"/>
    <col min="8219" max="8219" width="9.85546875" style="15" customWidth="1"/>
    <col min="8220" max="8447" width="9.140625" style="15"/>
    <col min="8448" max="8448" width="2.5703125" style="15" customWidth="1"/>
    <col min="8449" max="8449" width="10" style="15" customWidth="1"/>
    <col min="8450" max="8450" width="22.5703125" style="15" customWidth="1"/>
    <col min="8451" max="8451" width="83.42578125" style="15" customWidth="1"/>
    <col min="8452" max="8453" width="17.5703125" style="15" customWidth="1"/>
    <col min="8454" max="8454" width="22" style="15" customWidth="1"/>
    <col min="8455" max="8455" width="22.28515625" style="15" customWidth="1"/>
    <col min="8456" max="8460" width="20.7109375" style="15" customWidth="1"/>
    <col min="8461" max="8474" width="9.140625" style="15"/>
    <col min="8475" max="8475" width="9.85546875" style="15" customWidth="1"/>
    <col min="8476" max="8703" width="9.140625" style="15"/>
    <col min="8704" max="8704" width="2.5703125" style="15" customWidth="1"/>
    <col min="8705" max="8705" width="10" style="15" customWidth="1"/>
    <col min="8706" max="8706" width="22.5703125" style="15" customWidth="1"/>
    <col min="8707" max="8707" width="83.42578125" style="15" customWidth="1"/>
    <col min="8708" max="8709" width="17.5703125" style="15" customWidth="1"/>
    <col min="8710" max="8710" width="22" style="15" customWidth="1"/>
    <col min="8711" max="8711" width="22.28515625" style="15" customWidth="1"/>
    <col min="8712" max="8716" width="20.7109375" style="15" customWidth="1"/>
    <col min="8717" max="8730" width="9.140625" style="15"/>
    <col min="8731" max="8731" width="9.85546875" style="15" customWidth="1"/>
    <col min="8732" max="8959" width="9.140625" style="15"/>
    <col min="8960" max="8960" width="2.5703125" style="15" customWidth="1"/>
    <col min="8961" max="8961" width="10" style="15" customWidth="1"/>
    <col min="8962" max="8962" width="22.5703125" style="15" customWidth="1"/>
    <col min="8963" max="8963" width="83.42578125" style="15" customWidth="1"/>
    <col min="8964" max="8965" width="17.5703125" style="15" customWidth="1"/>
    <col min="8966" max="8966" width="22" style="15" customWidth="1"/>
    <col min="8967" max="8967" width="22.28515625" style="15" customWidth="1"/>
    <col min="8968" max="8972" width="20.7109375" style="15" customWidth="1"/>
    <col min="8973" max="8986" width="9.140625" style="15"/>
    <col min="8987" max="8987" width="9.85546875" style="15" customWidth="1"/>
    <col min="8988" max="9215" width="9.140625" style="15"/>
    <col min="9216" max="9216" width="2.5703125" style="15" customWidth="1"/>
    <col min="9217" max="9217" width="10" style="15" customWidth="1"/>
    <col min="9218" max="9218" width="22.5703125" style="15" customWidth="1"/>
    <col min="9219" max="9219" width="83.42578125" style="15" customWidth="1"/>
    <col min="9220" max="9221" width="17.5703125" style="15" customWidth="1"/>
    <col min="9222" max="9222" width="22" style="15" customWidth="1"/>
    <col min="9223" max="9223" width="22.28515625" style="15" customWidth="1"/>
    <col min="9224" max="9228" width="20.7109375" style="15" customWidth="1"/>
    <col min="9229" max="9242" width="9.140625" style="15"/>
    <col min="9243" max="9243" width="9.85546875" style="15" customWidth="1"/>
    <col min="9244" max="9471" width="9.140625" style="15"/>
    <col min="9472" max="9472" width="2.5703125" style="15" customWidth="1"/>
    <col min="9473" max="9473" width="10" style="15" customWidth="1"/>
    <col min="9474" max="9474" width="22.5703125" style="15" customWidth="1"/>
    <col min="9475" max="9475" width="83.42578125" style="15" customWidth="1"/>
    <col min="9476" max="9477" width="17.5703125" style="15" customWidth="1"/>
    <col min="9478" max="9478" width="22" style="15" customWidth="1"/>
    <col min="9479" max="9479" width="22.28515625" style="15" customWidth="1"/>
    <col min="9480" max="9484" width="20.7109375" style="15" customWidth="1"/>
    <col min="9485" max="9498" width="9.140625" style="15"/>
    <col min="9499" max="9499" width="9.85546875" style="15" customWidth="1"/>
    <col min="9500" max="9727" width="9.140625" style="15"/>
    <col min="9728" max="9728" width="2.5703125" style="15" customWidth="1"/>
    <col min="9729" max="9729" width="10" style="15" customWidth="1"/>
    <col min="9730" max="9730" width="22.5703125" style="15" customWidth="1"/>
    <col min="9731" max="9731" width="83.42578125" style="15" customWidth="1"/>
    <col min="9732" max="9733" width="17.5703125" style="15" customWidth="1"/>
    <col min="9734" max="9734" width="22" style="15" customWidth="1"/>
    <col min="9735" max="9735" width="22.28515625" style="15" customWidth="1"/>
    <col min="9736" max="9740" width="20.7109375" style="15" customWidth="1"/>
    <col min="9741" max="9754" width="9.140625" style="15"/>
    <col min="9755" max="9755" width="9.85546875" style="15" customWidth="1"/>
    <col min="9756" max="9983" width="9.140625" style="15"/>
    <col min="9984" max="9984" width="2.5703125" style="15" customWidth="1"/>
    <col min="9985" max="9985" width="10" style="15" customWidth="1"/>
    <col min="9986" max="9986" width="22.5703125" style="15" customWidth="1"/>
    <col min="9987" max="9987" width="83.42578125" style="15" customWidth="1"/>
    <col min="9988" max="9989" width="17.5703125" style="15" customWidth="1"/>
    <col min="9990" max="9990" width="22" style="15" customWidth="1"/>
    <col min="9991" max="9991" width="22.28515625" style="15" customWidth="1"/>
    <col min="9992" max="9996" width="20.7109375" style="15" customWidth="1"/>
    <col min="9997" max="10010" width="9.140625" style="15"/>
    <col min="10011" max="10011" width="9.85546875" style="15" customWidth="1"/>
    <col min="10012" max="10239" width="9.140625" style="15"/>
    <col min="10240" max="10240" width="2.5703125" style="15" customWidth="1"/>
    <col min="10241" max="10241" width="10" style="15" customWidth="1"/>
    <col min="10242" max="10242" width="22.5703125" style="15" customWidth="1"/>
    <col min="10243" max="10243" width="83.42578125" style="15" customWidth="1"/>
    <col min="10244" max="10245" width="17.5703125" style="15" customWidth="1"/>
    <col min="10246" max="10246" width="22" style="15" customWidth="1"/>
    <col min="10247" max="10247" width="22.28515625" style="15" customWidth="1"/>
    <col min="10248" max="10252" width="20.7109375" style="15" customWidth="1"/>
    <col min="10253" max="10266" width="9.140625" style="15"/>
    <col min="10267" max="10267" width="9.85546875" style="15" customWidth="1"/>
    <col min="10268" max="10495" width="9.140625" style="15"/>
    <col min="10496" max="10496" width="2.5703125" style="15" customWidth="1"/>
    <col min="10497" max="10497" width="10" style="15" customWidth="1"/>
    <col min="10498" max="10498" width="22.5703125" style="15" customWidth="1"/>
    <col min="10499" max="10499" width="83.42578125" style="15" customWidth="1"/>
    <col min="10500" max="10501" width="17.5703125" style="15" customWidth="1"/>
    <col min="10502" max="10502" width="22" style="15" customWidth="1"/>
    <col min="10503" max="10503" width="22.28515625" style="15" customWidth="1"/>
    <col min="10504" max="10508" width="20.7109375" style="15" customWidth="1"/>
    <col min="10509" max="10522" width="9.140625" style="15"/>
    <col min="10523" max="10523" width="9.85546875" style="15" customWidth="1"/>
    <col min="10524" max="10751" width="9.140625" style="15"/>
    <col min="10752" max="10752" width="2.5703125" style="15" customWidth="1"/>
    <col min="10753" max="10753" width="10" style="15" customWidth="1"/>
    <col min="10754" max="10754" width="22.5703125" style="15" customWidth="1"/>
    <col min="10755" max="10755" width="83.42578125" style="15" customWidth="1"/>
    <col min="10756" max="10757" width="17.5703125" style="15" customWidth="1"/>
    <col min="10758" max="10758" width="22" style="15" customWidth="1"/>
    <col min="10759" max="10759" width="22.28515625" style="15" customWidth="1"/>
    <col min="10760" max="10764" width="20.7109375" style="15" customWidth="1"/>
    <col min="10765" max="10778" width="9.140625" style="15"/>
    <col min="10779" max="10779" width="9.85546875" style="15" customWidth="1"/>
    <col min="10780" max="11007" width="9.140625" style="15"/>
    <col min="11008" max="11008" width="2.5703125" style="15" customWidth="1"/>
    <col min="11009" max="11009" width="10" style="15" customWidth="1"/>
    <col min="11010" max="11010" width="22.5703125" style="15" customWidth="1"/>
    <col min="11011" max="11011" width="83.42578125" style="15" customWidth="1"/>
    <col min="11012" max="11013" width="17.5703125" style="15" customWidth="1"/>
    <col min="11014" max="11014" width="22" style="15" customWidth="1"/>
    <col min="11015" max="11015" width="22.28515625" style="15" customWidth="1"/>
    <col min="11016" max="11020" width="20.7109375" style="15" customWidth="1"/>
    <col min="11021" max="11034" width="9.140625" style="15"/>
    <col min="11035" max="11035" width="9.85546875" style="15" customWidth="1"/>
    <col min="11036" max="11263" width="9.140625" style="15"/>
    <col min="11264" max="11264" width="2.5703125" style="15" customWidth="1"/>
    <col min="11265" max="11265" width="10" style="15" customWidth="1"/>
    <col min="11266" max="11266" width="22.5703125" style="15" customWidth="1"/>
    <col min="11267" max="11267" width="83.42578125" style="15" customWidth="1"/>
    <col min="11268" max="11269" width="17.5703125" style="15" customWidth="1"/>
    <col min="11270" max="11270" width="22" style="15" customWidth="1"/>
    <col min="11271" max="11271" width="22.28515625" style="15" customWidth="1"/>
    <col min="11272" max="11276" width="20.7109375" style="15" customWidth="1"/>
    <col min="11277" max="11290" width="9.140625" style="15"/>
    <col min="11291" max="11291" width="9.85546875" style="15" customWidth="1"/>
    <col min="11292" max="11519" width="9.140625" style="15"/>
    <col min="11520" max="11520" width="2.5703125" style="15" customWidth="1"/>
    <col min="11521" max="11521" width="10" style="15" customWidth="1"/>
    <col min="11522" max="11522" width="22.5703125" style="15" customWidth="1"/>
    <col min="11523" max="11523" width="83.42578125" style="15" customWidth="1"/>
    <col min="11524" max="11525" width="17.5703125" style="15" customWidth="1"/>
    <col min="11526" max="11526" width="22" style="15" customWidth="1"/>
    <col min="11527" max="11527" width="22.28515625" style="15" customWidth="1"/>
    <col min="11528" max="11532" width="20.7109375" style="15" customWidth="1"/>
    <col min="11533" max="11546" width="9.140625" style="15"/>
    <col min="11547" max="11547" width="9.85546875" style="15" customWidth="1"/>
    <col min="11548" max="11775" width="9.140625" style="15"/>
    <col min="11776" max="11776" width="2.5703125" style="15" customWidth="1"/>
    <col min="11777" max="11777" width="10" style="15" customWidth="1"/>
    <col min="11778" max="11778" width="22.5703125" style="15" customWidth="1"/>
    <col min="11779" max="11779" width="83.42578125" style="15" customWidth="1"/>
    <col min="11780" max="11781" width="17.5703125" style="15" customWidth="1"/>
    <col min="11782" max="11782" width="22" style="15" customWidth="1"/>
    <col min="11783" max="11783" width="22.28515625" style="15" customWidth="1"/>
    <col min="11784" max="11788" width="20.7109375" style="15" customWidth="1"/>
    <col min="11789" max="11802" width="9.140625" style="15"/>
    <col min="11803" max="11803" width="9.85546875" style="15" customWidth="1"/>
    <col min="11804" max="12031" width="9.140625" style="15"/>
    <col min="12032" max="12032" width="2.5703125" style="15" customWidth="1"/>
    <col min="12033" max="12033" width="10" style="15" customWidth="1"/>
    <col min="12034" max="12034" width="22.5703125" style="15" customWidth="1"/>
    <col min="12035" max="12035" width="83.42578125" style="15" customWidth="1"/>
    <col min="12036" max="12037" width="17.5703125" style="15" customWidth="1"/>
    <col min="12038" max="12038" width="22" style="15" customWidth="1"/>
    <col min="12039" max="12039" width="22.28515625" style="15" customWidth="1"/>
    <col min="12040" max="12044" width="20.7109375" style="15" customWidth="1"/>
    <col min="12045" max="12058" width="9.140625" style="15"/>
    <col min="12059" max="12059" width="9.85546875" style="15" customWidth="1"/>
    <col min="12060" max="12287" width="9.140625" style="15"/>
    <col min="12288" max="12288" width="2.5703125" style="15" customWidth="1"/>
    <col min="12289" max="12289" width="10" style="15" customWidth="1"/>
    <col min="12290" max="12290" width="22.5703125" style="15" customWidth="1"/>
    <col min="12291" max="12291" width="83.42578125" style="15" customWidth="1"/>
    <col min="12292" max="12293" width="17.5703125" style="15" customWidth="1"/>
    <col min="12294" max="12294" width="22" style="15" customWidth="1"/>
    <col min="12295" max="12295" width="22.28515625" style="15" customWidth="1"/>
    <col min="12296" max="12300" width="20.7109375" style="15" customWidth="1"/>
    <col min="12301" max="12314" width="9.140625" style="15"/>
    <col min="12315" max="12315" width="9.85546875" style="15" customWidth="1"/>
    <col min="12316" max="12543" width="9.140625" style="15"/>
    <col min="12544" max="12544" width="2.5703125" style="15" customWidth="1"/>
    <col min="12545" max="12545" width="10" style="15" customWidth="1"/>
    <col min="12546" max="12546" width="22.5703125" style="15" customWidth="1"/>
    <col min="12547" max="12547" width="83.42578125" style="15" customWidth="1"/>
    <col min="12548" max="12549" width="17.5703125" style="15" customWidth="1"/>
    <col min="12550" max="12550" width="22" style="15" customWidth="1"/>
    <col min="12551" max="12551" width="22.28515625" style="15" customWidth="1"/>
    <col min="12552" max="12556" width="20.7109375" style="15" customWidth="1"/>
    <col min="12557" max="12570" width="9.140625" style="15"/>
    <col min="12571" max="12571" width="9.85546875" style="15" customWidth="1"/>
    <col min="12572" max="12799" width="9.140625" style="15"/>
    <col min="12800" max="12800" width="2.5703125" style="15" customWidth="1"/>
    <col min="12801" max="12801" width="10" style="15" customWidth="1"/>
    <col min="12802" max="12802" width="22.5703125" style="15" customWidth="1"/>
    <col min="12803" max="12803" width="83.42578125" style="15" customWidth="1"/>
    <col min="12804" max="12805" width="17.5703125" style="15" customWidth="1"/>
    <col min="12806" max="12806" width="22" style="15" customWidth="1"/>
    <col min="12807" max="12807" width="22.28515625" style="15" customWidth="1"/>
    <col min="12808" max="12812" width="20.7109375" style="15" customWidth="1"/>
    <col min="12813" max="12826" width="9.140625" style="15"/>
    <col min="12827" max="12827" width="9.85546875" style="15" customWidth="1"/>
    <col min="12828" max="13055" width="9.140625" style="15"/>
    <col min="13056" max="13056" width="2.5703125" style="15" customWidth="1"/>
    <col min="13057" max="13057" width="10" style="15" customWidth="1"/>
    <col min="13058" max="13058" width="22.5703125" style="15" customWidth="1"/>
    <col min="13059" max="13059" width="83.42578125" style="15" customWidth="1"/>
    <col min="13060" max="13061" width="17.5703125" style="15" customWidth="1"/>
    <col min="13062" max="13062" width="22" style="15" customWidth="1"/>
    <col min="13063" max="13063" width="22.28515625" style="15" customWidth="1"/>
    <col min="13064" max="13068" width="20.7109375" style="15" customWidth="1"/>
    <col min="13069" max="13082" width="9.140625" style="15"/>
    <col min="13083" max="13083" width="9.85546875" style="15" customWidth="1"/>
    <col min="13084" max="13311" width="9.140625" style="15"/>
    <col min="13312" max="13312" width="2.5703125" style="15" customWidth="1"/>
    <col min="13313" max="13313" width="10" style="15" customWidth="1"/>
    <col min="13314" max="13314" width="22.5703125" style="15" customWidth="1"/>
    <col min="13315" max="13315" width="83.42578125" style="15" customWidth="1"/>
    <col min="13316" max="13317" width="17.5703125" style="15" customWidth="1"/>
    <col min="13318" max="13318" width="22" style="15" customWidth="1"/>
    <col min="13319" max="13319" width="22.28515625" style="15" customWidth="1"/>
    <col min="13320" max="13324" width="20.7109375" style="15" customWidth="1"/>
    <col min="13325" max="13338" width="9.140625" style="15"/>
    <col min="13339" max="13339" width="9.85546875" style="15" customWidth="1"/>
    <col min="13340" max="13567" width="9.140625" style="15"/>
    <col min="13568" max="13568" width="2.5703125" style="15" customWidth="1"/>
    <col min="13569" max="13569" width="10" style="15" customWidth="1"/>
    <col min="13570" max="13570" width="22.5703125" style="15" customWidth="1"/>
    <col min="13571" max="13571" width="83.42578125" style="15" customWidth="1"/>
    <col min="13572" max="13573" width="17.5703125" style="15" customWidth="1"/>
    <col min="13574" max="13574" width="22" style="15" customWidth="1"/>
    <col min="13575" max="13575" width="22.28515625" style="15" customWidth="1"/>
    <col min="13576" max="13580" width="20.7109375" style="15" customWidth="1"/>
    <col min="13581" max="13594" width="9.140625" style="15"/>
    <col min="13595" max="13595" width="9.85546875" style="15" customWidth="1"/>
    <col min="13596" max="13823" width="9.140625" style="15"/>
    <col min="13824" max="13824" width="2.5703125" style="15" customWidth="1"/>
    <col min="13825" max="13825" width="10" style="15" customWidth="1"/>
    <col min="13826" max="13826" width="22.5703125" style="15" customWidth="1"/>
    <col min="13827" max="13827" width="83.42578125" style="15" customWidth="1"/>
    <col min="13828" max="13829" width="17.5703125" style="15" customWidth="1"/>
    <col min="13830" max="13830" width="22" style="15" customWidth="1"/>
    <col min="13831" max="13831" width="22.28515625" style="15" customWidth="1"/>
    <col min="13832" max="13836" width="20.7109375" style="15" customWidth="1"/>
    <col min="13837" max="13850" width="9.140625" style="15"/>
    <col min="13851" max="13851" width="9.85546875" style="15" customWidth="1"/>
    <col min="13852" max="14079" width="9.140625" style="15"/>
    <col min="14080" max="14080" width="2.5703125" style="15" customWidth="1"/>
    <col min="14081" max="14081" width="10" style="15" customWidth="1"/>
    <col min="14082" max="14082" width="22.5703125" style="15" customWidth="1"/>
    <col min="14083" max="14083" width="83.42578125" style="15" customWidth="1"/>
    <col min="14084" max="14085" width="17.5703125" style="15" customWidth="1"/>
    <col min="14086" max="14086" width="22" style="15" customWidth="1"/>
    <col min="14087" max="14087" width="22.28515625" style="15" customWidth="1"/>
    <col min="14088" max="14092" width="20.7109375" style="15" customWidth="1"/>
    <col min="14093" max="14106" width="9.140625" style="15"/>
    <col min="14107" max="14107" width="9.85546875" style="15" customWidth="1"/>
    <col min="14108" max="14335" width="9.140625" style="15"/>
    <col min="14336" max="14336" width="2.5703125" style="15" customWidth="1"/>
    <col min="14337" max="14337" width="10" style="15" customWidth="1"/>
    <col min="14338" max="14338" width="22.5703125" style="15" customWidth="1"/>
    <col min="14339" max="14339" width="83.42578125" style="15" customWidth="1"/>
    <col min="14340" max="14341" width="17.5703125" style="15" customWidth="1"/>
    <col min="14342" max="14342" width="22" style="15" customWidth="1"/>
    <col min="14343" max="14343" width="22.28515625" style="15" customWidth="1"/>
    <col min="14344" max="14348" width="20.7109375" style="15" customWidth="1"/>
    <col min="14349" max="14362" width="9.140625" style="15"/>
    <col min="14363" max="14363" width="9.85546875" style="15" customWidth="1"/>
    <col min="14364" max="14591" width="9.140625" style="15"/>
    <col min="14592" max="14592" width="2.5703125" style="15" customWidth="1"/>
    <col min="14593" max="14593" width="10" style="15" customWidth="1"/>
    <col min="14594" max="14594" width="22.5703125" style="15" customWidth="1"/>
    <col min="14595" max="14595" width="83.42578125" style="15" customWidth="1"/>
    <col min="14596" max="14597" width="17.5703125" style="15" customWidth="1"/>
    <col min="14598" max="14598" width="22" style="15" customWidth="1"/>
    <col min="14599" max="14599" width="22.28515625" style="15" customWidth="1"/>
    <col min="14600" max="14604" width="20.7109375" style="15" customWidth="1"/>
    <col min="14605" max="14618" width="9.140625" style="15"/>
    <col min="14619" max="14619" width="9.85546875" style="15" customWidth="1"/>
    <col min="14620" max="14847" width="9.140625" style="15"/>
    <col min="14848" max="14848" width="2.5703125" style="15" customWidth="1"/>
    <col min="14849" max="14849" width="10" style="15" customWidth="1"/>
    <col min="14850" max="14850" width="22.5703125" style="15" customWidth="1"/>
    <col min="14851" max="14851" width="83.42578125" style="15" customWidth="1"/>
    <col min="14852" max="14853" width="17.5703125" style="15" customWidth="1"/>
    <col min="14854" max="14854" width="22" style="15" customWidth="1"/>
    <col min="14855" max="14855" width="22.28515625" style="15" customWidth="1"/>
    <col min="14856" max="14860" width="20.7109375" style="15" customWidth="1"/>
    <col min="14861" max="14874" width="9.140625" style="15"/>
    <col min="14875" max="14875" width="9.85546875" style="15" customWidth="1"/>
    <col min="14876" max="15103" width="9.140625" style="15"/>
    <col min="15104" max="15104" width="2.5703125" style="15" customWidth="1"/>
    <col min="15105" max="15105" width="10" style="15" customWidth="1"/>
    <col min="15106" max="15106" width="22.5703125" style="15" customWidth="1"/>
    <col min="15107" max="15107" width="83.42578125" style="15" customWidth="1"/>
    <col min="15108" max="15109" width="17.5703125" style="15" customWidth="1"/>
    <col min="15110" max="15110" width="22" style="15" customWidth="1"/>
    <col min="15111" max="15111" width="22.28515625" style="15" customWidth="1"/>
    <col min="15112" max="15116" width="20.7109375" style="15" customWidth="1"/>
    <col min="15117" max="15130" width="9.140625" style="15"/>
    <col min="15131" max="15131" width="9.85546875" style="15" customWidth="1"/>
    <col min="15132" max="15359" width="9.140625" style="15"/>
    <col min="15360" max="15360" width="2.5703125" style="15" customWidth="1"/>
    <col min="15361" max="15361" width="10" style="15" customWidth="1"/>
    <col min="15362" max="15362" width="22.5703125" style="15" customWidth="1"/>
    <col min="15363" max="15363" width="83.42578125" style="15" customWidth="1"/>
    <col min="15364" max="15365" width="17.5703125" style="15" customWidth="1"/>
    <col min="15366" max="15366" width="22" style="15" customWidth="1"/>
    <col min="15367" max="15367" width="22.28515625" style="15" customWidth="1"/>
    <col min="15368" max="15372" width="20.7109375" style="15" customWidth="1"/>
    <col min="15373" max="15386" width="9.140625" style="15"/>
    <col min="15387" max="15387" width="9.85546875" style="15" customWidth="1"/>
    <col min="15388" max="15615" width="9.140625" style="15"/>
    <col min="15616" max="15616" width="2.5703125" style="15" customWidth="1"/>
    <col min="15617" max="15617" width="10" style="15" customWidth="1"/>
    <col min="15618" max="15618" width="22.5703125" style="15" customWidth="1"/>
    <col min="15619" max="15619" width="83.42578125" style="15" customWidth="1"/>
    <col min="15620" max="15621" width="17.5703125" style="15" customWidth="1"/>
    <col min="15622" max="15622" width="22" style="15" customWidth="1"/>
    <col min="15623" max="15623" width="22.28515625" style="15" customWidth="1"/>
    <col min="15624" max="15628" width="20.7109375" style="15" customWidth="1"/>
    <col min="15629" max="15642" width="9.140625" style="15"/>
    <col min="15643" max="15643" width="9.85546875" style="15" customWidth="1"/>
    <col min="15644" max="15871" width="9.140625" style="15"/>
    <col min="15872" max="15872" width="2.5703125" style="15" customWidth="1"/>
    <col min="15873" max="15873" width="10" style="15" customWidth="1"/>
    <col min="15874" max="15874" width="22.5703125" style="15" customWidth="1"/>
    <col min="15875" max="15875" width="83.42578125" style="15" customWidth="1"/>
    <col min="15876" max="15877" width="17.5703125" style="15" customWidth="1"/>
    <col min="15878" max="15878" width="22" style="15" customWidth="1"/>
    <col min="15879" max="15879" width="22.28515625" style="15" customWidth="1"/>
    <col min="15880" max="15884" width="20.7109375" style="15" customWidth="1"/>
    <col min="15885" max="15898" width="9.140625" style="15"/>
    <col min="15899" max="15899" width="9.85546875" style="15" customWidth="1"/>
    <col min="15900" max="16127" width="9.140625" style="15"/>
    <col min="16128" max="16128" width="2.5703125" style="15" customWidth="1"/>
    <col min="16129" max="16129" width="10" style="15" customWidth="1"/>
    <col min="16130" max="16130" width="22.5703125" style="15" customWidth="1"/>
    <col min="16131" max="16131" width="83.42578125" style="15" customWidth="1"/>
    <col min="16132" max="16133" width="17.5703125" style="15" customWidth="1"/>
    <col min="16134" max="16134" width="22" style="15" customWidth="1"/>
    <col min="16135" max="16135" width="22.28515625" style="15" customWidth="1"/>
    <col min="16136" max="16140" width="20.7109375" style="15" customWidth="1"/>
    <col min="16141" max="16154" width="9.140625" style="15"/>
    <col min="16155" max="16155" width="9.85546875" style="15" customWidth="1"/>
    <col min="16156" max="16384" width="9.140625" style="15"/>
  </cols>
  <sheetData>
    <row r="1" spans="2:12" s="3" customFormat="1" ht="18" customHeight="1" x14ac:dyDescent="0.2">
      <c r="B1" s="1"/>
      <c r="C1"/>
      <c r="D1"/>
      <c r="E1" s="2"/>
      <c r="F1"/>
      <c r="G1"/>
      <c r="L1" s="4"/>
    </row>
    <row r="2" spans="2:12" s="3" customFormat="1" ht="15" customHeight="1" x14ac:dyDescent="0.25">
      <c r="B2" s="5"/>
      <c r="C2" s="6"/>
      <c r="D2" s="6"/>
      <c r="E2" s="7"/>
      <c r="F2" s="6"/>
      <c r="G2" s="8"/>
      <c r="L2" s="4"/>
    </row>
    <row r="3" spans="2:12" s="3" customFormat="1" ht="15" customHeight="1" x14ac:dyDescent="0.25">
      <c r="B3" s="144"/>
      <c r="C3" s="145"/>
      <c r="D3" s="145"/>
      <c r="E3" s="145"/>
      <c r="F3" s="145"/>
      <c r="G3" s="146"/>
      <c r="I3" s="99" t="s">
        <v>122</v>
      </c>
      <c r="J3" s="99"/>
      <c r="L3" s="4"/>
    </row>
    <row r="4" spans="2:12" s="13" customFormat="1" ht="15" customHeight="1" x14ac:dyDescent="0.25">
      <c r="B4" s="9"/>
      <c r="C4" s="10"/>
      <c r="D4" s="10"/>
      <c r="E4" s="11"/>
      <c r="F4" s="10"/>
      <c r="G4" s="12"/>
      <c r="I4" s="99" t="s">
        <v>123</v>
      </c>
      <c r="J4" s="99"/>
      <c r="L4" s="14"/>
    </row>
    <row r="5" spans="2:12" s="13" customFormat="1" ht="15" customHeight="1" x14ac:dyDescent="0.25">
      <c r="B5" s="144"/>
      <c r="C5" s="145"/>
      <c r="D5" s="145"/>
      <c r="E5" s="145"/>
      <c r="F5" s="145"/>
      <c r="G5" s="146"/>
      <c r="I5" s="99" t="s">
        <v>124</v>
      </c>
      <c r="J5" s="99"/>
      <c r="L5" s="14"/>
    </row>
    <row r="6" spans="2:12" s="13" customFormat="1" ht="15" customHeight="1" x14ac:dyDescent="0.25">
      <c r="B6" s="9"/>
      <c r="C6" s="10"/>
      <c r="D6" s="10"/>
      <c r="E6" s="11"/>
      <c r="F6" s="10"/>
      <c r="G6" s="12"/>
      <c r="I6" s="99" t="s">
        <v>125</v>
      </c>
      <c r="J6" s="99"/>
      <c r="L6" s="14"/>
    </row>
    <row r="7" spans="2:12" ht="15" customHeight="1" x14ac:dyDescent="0.25">
      <c r="B7" s="144"/>
      <c r="C7" s="145"/>
      <c r="D7" s="145"/>
      <c r="E7" s="145"/>
      <c r="F7" s="145"/>
      <c r="G7" s="146"/>
      <c r="I7" s="99"/>
      <c r="J7" s="99"/>
    </row>
    <row r="8" spans="2:12" ht="18.75" customHeight="1" x14ac:dyDescent="0.25">
      <c r="B8" s="17"/>
      <c r="C8" s="18"/>
      <c r="D8" s="18"/>
      <c r="E8" s="19"/>
      <c r="F8" s="18"/>
      <c r="G8" s="20"/>
      <c r="I8" s="99" t="s">
        <v>126</v>
      </c>
      <c r="J8" s="99"/>
    </row>
    <row r="9" spans="2:12" ht="15" customHeight="1" x14ac:dyDescent="0.25">
      <c r="B9" s="147" t="s">
        <v>0</v>
      </c>
      <c r="C9" s="148"/>
      <c r="D9" s="148"/>
      <c r="E9" s="148"/>
      <c r="F9" s="148"/>
      <c r="G9" s="149"/>
      <c r="I9" s="99" t="s">
        <v>127</v>
      </c>
      <c r="J9" s="99"/>
    </row>
    <row r="10" spans="2:12" ht="12" customHeight="1" x14ac:dyDescent="0.25">
      <c r="B10" s="21"/>
      <c r="C10" s="22"/>
      <c r="D10" s="22"/>
      <c r="E10" s="23"/>
      <c r="F10" s="22"/>
      <c r="G10" s="24"/>
      <c r="I10" s="99" t="s">
        <v>128</v>
      </c>
      <c r="J10" s="99"/>
    </row>
    <row r="11" spans="2:12" ht="18" customHeight="1" x14ac:dyDescent="0.2">
      <c r="B11" s="150"/>
      <c r="C11" s="151"/>
      <c r="D11" s="151"/>
      <c r="E11" s="151"/>
      <c r="F11" s="151"/>
      <c r="G11" s="152"/>
      <c r="I11" s="99" t="s">
        <v>129</v>
      </c>
      <c r="J11" s="16"/>
    </row>
    <row r="12" spans="2:12" ht="16.5" customHeight="1" thickBot="1" x14ac:dyDescent="0.3">
      <c r="B12" s="9"/>
      <c r="C12" s="10"/>
      <c r="D12" s="10"/>
      <c r="E12" s="11"/>
      <c r="F12" s="10"/>
      <c r="G12" s="12"/>
      <c r="I12" s="15" t="s">
        <v>130</v>
      </c>
      <c r="J12" s="16"/>
    </row>
    <row r="13" spans="2:12" ht="56.25" customHeight="1" thickBot="1" x14ac:dyDescent="0.25">
      <c r="B13" s="141" t="s">
        <v>1</v>
      </c>
      <c r="C13" s="142"/>
      <c r="D13" s="142"/>
      <c r="E13" s="142"/>
      <c r="F13" s="142"/>
      <c r="G13" s="143"/>
    </row>
    <row r="14" spans="2:12" ht="39.75" customHeight="1" thickBot="1" x14ac:dyDescent="0.25">
      <c r="B14" s="154" t="s">
        <v>172</v>
      </c>
      <c r="C14" s="155"/>
      <c r="D14" s="155"/>
      <c r="E14" s="155"/>
      <c r="F14" s="155" t="s">
        <v>2</v>
      </c>
      <c r="G14" s="156"/>
    </row>
    <row r="15" spans="2:12" ht="31.5" customHeight="1" thickBot="1" x14ac:dyDescent="0.25">
      <c r="B15" s="157" t="s">
        <v>3</v>
      </c>
      <c r="C15" s="158"/>
      <c r="D15" s="158"/>
      <c r="E15" s="159"/>
      <c r="F15" s="25" t="s">
        <v>4</v>
      </c>
      <c r="G15" s="134">
        <v>0</v>
      </c>
      <c r="H15" s="160" t="s">
        <v>5</v>
      </c>
      <c r="I15" s="160"/>
      <c r="J15" s="160"/>
      <c r="K15" s="160"/>
      <c r="L15" s="160"/>
    </row>
    <row r="16" spans="2:12" ht="44.25" customHeight="1" thickBot="1" x14ac:dyDescent="0.25">
      <c r="B16" s="26" t="s">
        <v>6</v>
      </c>
      <c r="C16" s="27" t="s">
        <v>7</v>
      </c>
      <c r="D16" s="28" t="s">
        <v>8</v>
      </c>
      <c r="E16" s="28" t="s">
        <v>9</v>
      </c>
      <c r="F16" s="29" t="s">
        <v>10</v>
      </c>
      <c r="G16" s="30" t="s">
        <v>11</v>
      </c>
      <c r="H16" s="31" t="s">
        <v>12</v>
      </c>
      <c r="I16" s="32" t="s">
        <v>13</v>
      </c>
      <c r="J16" s="32" t="s">
        <v>14</v>
      </c>
      <c r="K16" s="32" t="s">
        <v>15</v>
      </c>
      <c r="L16" s="33" t="s">
        <v>16</v>
      </c>
    </row>
    <row r="17" spans="2:12" ht="44.25" customHeight="1" thickBot="1" x14ac:dyDescent="0.25">
      <c r="B17" s="34" t="s">
        <v>17</v>
      </c>
      <c r="C17" s="35" t="s">
        <v>18</v>
      </c>
      <c r="D17" s="36"/>
      <c r="E17" s="37"/>
      <c r="F17" s="38"/>
      <c r="G17" s="135">
        <v>0</v>
      </c>
      <c r="H17" s="40" t="e">
        <f>G17/$G$67</f>
        <v>#DIV/0!</v>
      </c>
      <c r="I17" s="41">
        <v>2.6283426086186414E-2</v>
      </c>
      <c r="J17" s="41">
        <v>2.9203806762429348E-2</v>
      </c>
      <c r="K17" s="42">
        <v>3.2124187438672284E-2</v>
      </c>
      <c r="L17" s="43" t="e">
        <f>IF(AND(H17&gt;=I17,H17&lt;=K17),"OK","Ajustar")</f>
        <v>#DIV/0!</v>
      </c>
    </row>
    <row r="18" spans="2:12" ht="44.25" customHeight="1" thickBot="1" x14ac:dyDescent="0.25">
      <c r="B18" s="34" t="s">
        <v>19</v>
      </c>
      <c r="C18" s="35" t="s">
        <v>20</v>
      </c>
      <c r="D18" s="36"/>
      <c r="E18" s="37"/>
      <c r="F18" s="38"/>
      <c r="G18" s="135">
        <v>0</v>
      </c>
      <c r="H18" s="40" t="e">
        <f>G18/$G$67</f>
        <v>#DIV/0!</v>
      </c>
      <c r="I18" s="41">
        <v>6.8538676775511911E-2</v>
      </c>
      <c r="J18" s="41">
        <v>7.6154085306124344E-2</v>
      </c>
      <c r="K18" s="42">
        <v>8.3769493836736791E-2</v>
      </c>
      <c r="L18" s="43" t="e">
        <f>IF(AND(H18&gt;=I18,H18&lt;=K18),"OK","Ajustar")</f>
        <v>#DIV/0!</v>
      </c>
    </row>
    <row r="19" spans="2:12" ht="44.25" customHeight="1" thickBot="1" x14ac:dyDescent="0.25">
      <c r="B19" s="34" t="s">
        <v>21</v>
      </c>
      <c r="C19" s="35" t="s">
        <v>22</v>
      </c>
      <c r="D19" s="36"/>
      <c r="E19" s="37"/>
      <c r="F19" s="38"/>
      <c r="G19" s="135">
        <v>0</v>
      </c>
      <c r="H19" s="40" t="e">
        <f>G19/$G$67</f>
        <v>#DIV/0!</v>
      </c>
      <c r="I19" s="41">
        <v>6.359523852781936E-3</v>
      </c>
      <c r="J19" s="41">
        <v>7.0661376142021511E-3</v>
      </c>
      <c r="K19" s="42">
        <v>7.772751375622367E-3</v>
      </c>
      <c r="L19" s="43" t="e">
        <f>IF(AND(H19&gt;=I19,H19&lt;=K19),"OK","Ajustar")</f>
        <v>#DIV/0!</v>
      </c>
    </row>
    <row r="20" spans="2:12" s="44" customFormat="1" ht="26.1" customHeight="1" thickBot="1" x14ac:dyDescent="0.25">
      <c r="B20" s="34" t="s">
        <v>23</v>
      </c>
      <c r="C20" s="35" t="s">
        <v>24</v>
      </c>
      <c r="D20" s="36"/>
      <c r="E20" s="37"/>
      <c r="F20" s="38"/>
      <c r="G20" s="39">
        <f>SUM(G21:G35)</f>
        <v>0</v>
      </c>
      <c r="H20" s="40" t="e">
        <f>G20/$G$67</f>
        <v>#DIV/0!</v>
      </c>
      <c r="I20" s="41">
        <v>0.69938568822285985</v>
      </c>
      <c r="J20" s="41">
        <v>0.77709520913651098</v>
      </c>
      <c r="K20" s="42">
        <v>0.85480473005016211</v>
      </c>
      <c r="L20" s="43" t="e">
        <f t="shared" ref="L20:L67" si="0">IF(AND(H20&gt;=I20,H20&lt;=K20),"OK","Ajustar")</f>
        <v>#DIV/0!</v>
      </c>
    </row>
    <row r="21" spans="2:12" s="44" customFormat="1" ht="30" x14ac:dyDescent="0.2">
      <c r="B21" s="45" t="s">
        <v>25</v>
      </c>
      <c r="C21" s="46" t="s">
        <v>26</v>
      </c>
      <c r="D21" s="47" t="s">
        <v>27</v>
      </c>
      <c r="E21" s="48">
        <f>9700*0.23</f>
        <v>2231</v>
      </c>
      <c r="F21" s="136">
        <v>0</v>
      </c>
      <c r="G21" s="49">
        <f t="shared" ref="G21:G57" si="1">E21*F21</f>
        <v>0</v>
      </c>
      <c r="H21" s="40" t="e">
        <f t="shared" ref="H21:H26" si="2">G21/$G$67</f>
        <v>#DIV/0!</v>
      </c>
      <c r="I21" s="41">
        <v>1.7816512136633624E-2</v>
      </c>
      <c r="J21" s="41">
        <v>1.9796124596259582E-2</v>
      </c>
      <c r="K21" s="42">
        <v>2.1775737055885543E-2</v>
      </c>
      <c r="L21" s="43" t="e">
        <f t="shared" si="0"/>
        <v>#DIV/0!</v>
      </c>
    </row>
    <row r="22" spans="2:12" s="44" customFormat="1" x14ac:dyDescent="0.2">
      <c r="B22" s="45" t="s">
        <v>28</v>
      </c>
      <c r="C22" s="50" t="s">
        <v>29</v>
      </c>
      <c r="D22" s="47" t="s">
        <v>30</v>
      </c>
      <c r="E22" s="47">
        <v>9700</v>
      </c>
      <c r="F22" s="136">
        <v>0</v>
      </c>
      <c r="G22" s="49">
        <f>E22*F22</f>
        <v>0</v>
      </c>
      <c r="H22" s="40" t="e">
        <f t="shared" si="2"/>
        <v>#DIV/0!</v>
      </c>
      <c r="I22" s="41">
        <v>7.4478882939979308E-3</v>
      </c>
      <c r="J22" s="41">
        <v>8.2754314377754788E-3</v>
      </c>
      <c r="K22" s="42">
        <v>9.1029745815530277E-3</v>
      </c>
      <c r="L22" s="43" t="e">
        <f t="shared" si="0"/>
        <v>#DIV/0!</v>
      </c>
    </row>
    <row r="23" spans="2:12" s="44" customFormat="1" ht="26.1" customHeight="1" x14ac:dyDescent="0.2">
      <c r="B23" s="45" t="s">
        <v>31</v>
      </c>
      <c r="C23" s="51" t="s">
        <v>32</v>
      </c>
      <c r="D23" s="47" t="s">
        <v>27</v>
      </c>
      <c r="E23" s="47">
        <f>9700*0.4</f>
        <v>3880</v>
      </c>
      <c r="F23" s="136">
        <v>0</v>
      </c>
      <c r="G23" s="49">
        <f t="shared" si="1"/>
        <v>0</v>
      </c>
      <c r="H23" s="40" t="e">
        <f t="shared" si="2"/>
        <v>#DIV/0!</v>
      </c>
      <c r="I23" s="41">
        <v>3.6316358540512826E-3</v>
      </c>
      <c r="J23" s="41">
        <v>4.0351509489458693E-3</v>
      </c>
      <c r="K23" s="42">
        <v>4.4386660438404564E-3</v>
      </c>
      <c r="L23" s="43" t="e">
        <f t="shared" si="0"/>
        <v>#DIV/0!</v>
      </c>
    </row>
    <row r="24" spans="2:12" s="44" customFormat="1" ht="26.1" customHeight="1" x14ac:dyDescent="0.2">
      <c r="B24" s="45" t="s">
        <v>33</v>
      </c>
      <c r="C24" s="52" t="s">
        <v>34</v>
      </c>
      <c r="D24" s="53" t="s">
        <v>35</v>
      </c>
      <c r="E24" s="47">
        <v>9700</v>
      </c>
      <c r="F24" s="136">
        <v>0</v>
      </c>
      <c r="G24" s="49">
        <f t="shared" si="1"/>
        <v>0</v>
      </c>
      <c r="H24" s="40" t="e">
        <f t="shared" si="2"/>
        <v>#DIV/0!</v>
      </c>
      <c r="I24" s="41">
        <v>2.0105504902303414E-3</v>
      </c>
      <c r="J24" s="41">
        <v>2.2339449891448236E-3</v>
      </c>
      <c r="K24" s="42">
        <v>2.4573394880593063E-3</v>
      </c>
      <c r="L24" s="43" t="e">
        <f t="shared" si="0"/>
        <v>#DIV/0!</v>
      </c>
    </row>
    <row r="25" spans="2:12" s="44" customFormat="1" ht="33.75" customHeight="1" x14ac:dyDescent="0.2">
      <c r="B25" s="45" t="s">
        <v>36</v>
      </c>
      <c r="C25" s="46" t="s">
        <v>37</v>
      </c>
      <c r="D25" s="47" t="s">
        <v>38</v>
      </c>
      <c r="E25" s="47">
        <f>9700*0.3</f>
        <v>2910</v>
      </c>
      <c r="F25" s="136">
        <v>0</v>
      </c>
      <c r="G25" s="49">
        <f>E25*F25</f>
        <v>0</v>
      </c>
      <c r="H25" s="40" t="e">
        <f t="shared" si="2"/>
        <v>#DIV/0!</v>
      </c>
      <c r="I25" s="41">
        <v>7.5494274162403799E-2</v>
      </c>
      <c r="J25" s="41">
        <v>8.3882526847115335E-2</v>
      </c>
      <c r="K25" s="42">
        <v>9.2270779531826871E-2</v>
      </c>
      <c r="L25" s="43" t="e">
        <f t="shared" si="0"/>
        <v>#DIV/0!</v>
      </c>
    </row>
    <row r="26" spans="2:12" s="44" customFormat="1" ht="33.75" customHeight="1" x14ac:dyDescent="0.2">
      <c r="B26" s="45" t="s">
        <v>39</v>
      </c>
      <c r="C26" s="46" t="s">
        <v>40</v>
      </c>
      <c r="D26" s="47" t="s">
        <v>38</v>
      </c>
      <c r="E26" s="47">
        <f>970+30</f>
        <v>1000</v>
      </c>
      <c r="F26" s="136">
        <v>0</v>
      </c>
      <c r="G26" s="49">
        <f>E26*F26</f>
        <v>0</v>
      </c>
      <c r="H26" s="40" t="e">
        <f t="shared" si="2"/>
        <v>#DIV/0!</v>
      </c>
      <c r="I26" s="41">
        <v>5.7007964396202461E-2</v>
      </c>
      <c r="J26" s="41">
        <v>6.3342182662447177E-2</v>
      </c>
      <c r="K26" s="42">
        <v>6.9676400928691901E-2</v>
      </c>
      <c r="L26" s="43" t="e">
        <f t="shared" si="0"/>
        <v>#DIV/0!</v>
      </c>
    </row>
    <row r="27" spans="2:12" s="44" customFormat="1" ht="90" x14ac:dyDescent="0.2">
      <c r="B27" s="45" t="s">
        <v>41</v>
      </c>
      <c r="C27" s="55" t="s">
        <v>174</v>
      </c>
      <c r="D27" s="47" t="s">
        <v>35</v>
      </c>
      <c r="E27" s="47">
        <v>9700</v>
      </c>
      <c r="F27" s="136">
        <v>0</v>
      </c>
      <c r="G27" s="49">
        <f t="shared" si="1"/>
        <v>0</v>
      </c>
      <c r="H27" s="40" t="e">
        <f>G27/$G$67</f>
        <v>#DIV/0!</v>
      </c>
      <c r="I27" s="41">
        <v>0.51727809830628424</v>
      </c>
      <c r="J27" s="41">
        <v>0.57475344256253802</v>
      </c>
      <c r="K27" s="42">
        <v>0.63222878681879191</v>
      </c>
      <c r="L27" s="43" t="e">
        <f t="shared" si="0"/>
        <v>#DIV/0!</v>
      </c>
    </row>
    <row r="28" spans="2:12" s="44" customFormat="1" ht="26.1" customHeight="1" x14ac:dyDescent="0.2">
      <c r="B28" s="45" t="s">
        <v>42</v>
      </c>
      <c r="C28" s="51" t="s">
        <v>43</v>
      </c>
      <c r="D28" s="47" t="s">
        <v>44</v>
      </c>
      <c r="E28" s="47">
        <v>500</v>
      </c>
      <c r="F28" s="136">
        <v>0</v>
      </c>
      <c r="G28" s="49">
        <f t="shared" si="1"/>
        <v>0</v>
      </c>
      <c r="H28" s="40" t="e">
        <f>G28/$G$67</f>
        <v>#DIV/0!</v>
      </c>
      <c r="I28" s="41">
        <v>3.4271783951342586E-3</v>
      </c>
      <c r="J28" s="41">
        <v>3.8079759945936205E-3</v>
      </c>
      <c r="K28" s="42">
        <v>4.1887735940529828E-3</v>
      </c>
      <c r="L28" s="43" t="e">
        <f t="shared" si="0"/>
        <v>#DIV/0!</v>
      </c>
    </row>
    <row r="29" spans="2:12" s="44" customFormat="1" ht="30" x14ac:dyDescent="0.2">
      <c r="B29" s="45" t="s">
        <v>45</v>
      </c>
      <c r="C29" s="55" t="s">
        <v>46</v>
      </c>
      <c r="D29" s="47" t="s">
        <v>47</v>
      </c>
      <c r="E29" s="47">
        <v>50</v>
      </c>
      <c r="F29" s="136">
        <v>0</v>
      </c>
      <c r="G29" s="49">
        <f t="shared" si="1"/>
        <v>0</v>
      </c>
      <c r="H29" s="40" t="e">
        <f>G29/$G$67</f>
        <v>#DIV/0!</v>
      </c>
      <c r="I29" s="41">
        <v>1.3402366329545571E-3</v>
      </c>
      <c r="J29" s="41">
        <v>1.4891518143939524E-3</v>
      </c>
      <c r="K29" s="42">
        <v>1.6380669958333477E-3</v>
      </c>
      <c r="L29" s="43" t="e">
        <f t="shared" si="0"/>
        <v>#DIV/0!</v>
      </c>
    </row>
    <row r="30" spans="2:12" s="44" customFormat="1" ht="26.1" customHeight="1" x14ac:dyDescent="0.2">
      <c r="B30" s="45" t="s">
        <v>48</v>
      </c>
      <c r="C30" s="54" t="s">
        <v>49</v>
      </c>
      <c r="D30" s="47" t="s">
        <v>35</v>
      </c>
      <c r="E30" s="47">
        <v>10</v>
      </c>
      <c r="F30" s="136">
        <v>0</v>
      </c>
      <c r="G30" s="49">
        <f t="shared" si="1"/>
        <v>0</v>
      </c>
      <c r="H30" s="40" t="e">
        <f t="shared" ref="H30:H67" si="3">G30/$G$67</f>
        <v>#DIV/0!</v>
      </c>
      <c r="I30" s="41">
        <v>1.6295066542098985E-5</v>
      </c>
      <c r="J30" s="41">
        <v>1.8105629491221095E-5</v>
      </c>
      <c r="K30" s="42">
        <v>1.9916192440343206E-5</v>
      </c>
      <c r="L30" s="43" t="e">
        <f t="shared" si="0"/>
        <v>#DIV/0!</v>
      </c>
    </row>
    <row r="31" spans="2:12" s="44" customFormat="1" ht="45" x14ac:dyDescent="0.2">
      <c r="B31" s="45" t="s">
        <v>50</v>
      </c>
      <c r="C31" s="55" t="s">
        <v>51</v>
      </c>
      <c r="D31" s="47" t="s">
        <v>47</v>
      </c>
      <c r="E31" s="47">
        <v>100</v>
      </c>
      <c r="F31" s="136">
        <v>0</v>
      </c>
      <c r="G31" s="49">
        <f t="shared" si="1"/>
        <v>0</v>
      </c>
      <c r="H31" s="40" t="e">
        <f t="shared" si="3"/>
        <v>#DIV/0!</v>
      </c>
      <c r="I31" s="41">
        <v>1.011597730933505E-4</v>
      </c>
      <c r="J31" s="41">
        <v>1.1239974788150055E-4</v>
      </c>
      <c r="K31" s="42">
        <v>1.2363972266965062E-4</v>
      </c>
      <c r="L31" s="43" t="e">
        <f t="shared" si="0"/>
        <v>#DIV/0!</v>
      </c>
    </row>
    <row r="32" spans="2:12" s="44" customFormat="1" ht="45" x14ac:dyDescent="0.2">
      <c r="B32" s="45" t="s">
        <v>52</v>
      </c>
      <c r="C32" s="55" t="s">
        <v>53</v>
      </c>
      <c r="D32" s="47" t="s">
        <v>47</v>
      </c>
      <c r="E32" s="47">
        <v>100</v>
      </c>
      <c r="F32" s="136">
        <v>0</v>
      </c>
      <c r="G32" s="49">
        <f t="shared" si="1"/>
        <v>0</v>
      </c>
      <c r="H32" s="40" t="e">
        <f t="shared" si="3"/>
        <v>#DIV/0!</v>
      </c>
      <c r="I32" s="41">
        <v>1.011597730933505E-4</v>
      </c>
      <c r="J32" s="41">
        <v>1.1239974788150055E-4</v>
      </c>
      <c r="K32" s="42">
        <v>1.2363972266965062E-4</v>
      </c>
      <c r="L32" s="43" t="e">
        <f t="shared" si="0"/>
        <v>#DIV/0!</v>
      </c>
    </row>
    <row r="33" spans="2:12" s="44" customFormat="1" ht="45" x14ac:dyDescent="0.2">
      <c r="B33" s="45" t="s">
        <v>54</v>
      </c>
      <c r="C33" s="55" t="s">
        <v>55</v>
      </c>
      <c r="D33" s="47" t="s">
        <v>47</v>
      </c>
      <c r="E33" s="47">
        <v>100</v>
      </c>
      <c r="F33" s="136">
        <v>0</v>
      </c>
      <c r="G33" s="49">
        <f t="shared" si="1"/>
        <v>0</v>
      </c>
      <c r="H33" s="40" t="e">
        <f t="shared" si="3"/>
        <v>#DIV/0!</v>
      </c>
      <c r="I33" s="41">
        <v>4.0046755533862464E-4</v>
      </c>
      <c r="J33" s="41">
        <v>4.4496395037624958E-4</v>
      </c>
      <c r="K33" s="42">
        <v>4.8946034541387463E-4</v>
      </c>
      <c r="L33" s="43" t="e">
        <f t="shared" si="0"/>
        <v>#DIV/0!</v>
      </c>
    </row>
    <row r="34" spans="2:12" s="44" customFormat="1" ht="30" customHeight="1" x14ac:dyDescent="0.2">
      <c r="B34" s="45" t="s">
        <v>56</v>
      </c>
      <c r="C34" s="54" t="s">
        <v>57</v>
      </c>
      <c r="D34" s="56" t="s">
        <v>58</v>
      </c>
      <c r="E34" s="47">
        <f>8*5*4*12</f>
        <v>1920</v>
      </c>
      <c r="F34" s="136">
        <v>0</v>
      </c>
      <c r="G34" s="49">
        <f t="shared" si="1"/>
        <v>0</v>
      </c>
      <c r="H34" s="40" t="e">
        <f t="shared" si="3"/>
        <v>#DIV/0!</v>
      </c>
      <c r="I34" s="41">
        <v>1.2987663404075771E-2</v>
      </c>
      <c r="J34" s="41">
        <v>1.4430737115639745E-2</v>
      </c>
      <c r="K34" s="42">
        <v>1.5873810827203721E-2</v>
      </c>
      <c r="L34" s="43" t="e">
        <f t="shared" si="0"/>
        <v>#DIV/0!</v>
      </c>
    </row>
    <row r="35" spans="2:12" s="44" customFormat="1" ht="30" customHeight="1" thickBot="1" x14ac:dyDescent="0.25">
      <c r="B35" s="45" t="s">
        <v>59</v>
      </c>
      <c r="C35" s="57" t="s">
        <v>60</v>
      </c>
      <c r="D35" s="58" t="s">
        <v>58</v>
      </c>
      <c r="E35" s="47">
        <f>8*5*4*12</f>
        <v>1920</v>
      </c>
      <c r="F35" s="136">
        <v>0</v>
      </c>
      <c r="G35" s="49">
        <f t="shared" si="1"/>
        <v>0</v>
      </c>
      <c r="H35" s="40" t="e">
        <f t="shared" si="3"/>
        <v>#DIV/0!</v>
      </c>
      <c r="I35" s="41">
        <v>3.2460398282416393E-4</v>
      </c>
      <c r="J35" s="41">
        <v>3.6067109202684878E-4</v>
      </c>
      <c r="K35" s="42">
        <v>3.9673820122953368E-4</v>
      </c>
      <c r="L35" s="43" t="e">
        <f t="shared" si="0"/>
        <v>#DIV/0!</v>
      </c>
    </row>
    <row r="36" spans="2:12" s="44" customFormat="1" ht="30" customHeight="1" thickBot="1" x14ac:dyDescent="0.25">
      <c r="B36" s="59" t="s">
        <v>61</v>
      </c>
      <c r="C36" s="35" t="s">
        <v>62</v>
      </c>
      <c r="D36" s="36"/>
      <c r="E36" s="60"/>
      <c r="F36" s="38"/>
      <c r="G36" s="39">
        <f>SUM(G37:G52)</f>
        <v>0</v>
      </c>
      <c r="H36" s="40" t="e">
        <f t="shared" si="3"/>
        <v>#DIV/0!</v>
      </c>
      <c r="I36" s="41">
        <v>4.5691049807951981E-2</v>
      </c>
      <c r="J36" s="41">
        <v>5.0767833119946641E-2</v>
      </c>
      <c r="K36" s="42">
        <v>5.5844616431941309E-2</v>
      </c>
      <c r="L36" s="43" t="e">
        <f t="shared" si="0"/>
        <v>#DIV/0!</v>
      </c>
    </row>
    <row r="37" spans="2:12" s="44" customFormat="1" ht="30" customHeight="1" x14ac:dyDescent="0.2">
      <c r="B37" s="61" t="s">
        <v>63</v>
      </c>
      <c r="C37" s="62" t="s">
        <v>64</v>
      </c>
      <c r="D37" s="63" t="s">
        <v>27</v>
      </c>
      <c r="E37" s="64">
        <f>1*1*1*200</f>
        <v>200</v>
      </c>
      <c r="F37" s="137">
        <v>0</v>
      </c>
      <c r="G37" s="65">
        <f t="shared" si="1"/>
        <v>0</v>
      </c>
      <c r="H37" s="40" t="e">
        <f t="shared" si="3"/>
        <v>#DIV/0!</v>
      </c>
      <c r="I37" s="41">
        <v>1.8719772443563315E-4</v>
      </c>
      <c r="J37" s="41">
        <v>2.0799747159514794E-4</v>
      </c>
      <c r="K37" s="42">
        <v>2.2879721875466275E-4</v>
      </c>
      <c r="L37" s="43" t="e">
        <f t="shared" si="0"/>
        <v>#DIV/0!</v>
      </c>
    </row>
    <row r="38" spans="2:12" s="44" customFormat="1" ht="30" customHeight="1" x14ac:dyDescent="0.2">
      <c r="B38" s="45" t="s">
        <v>65</v>
      </c>
      <c r="C38" s="51" t="s">
        <v>66</v>
      </c>
      <c r="D38" s="66" t="s">
        <v>27</v>
      </c>
      <c r="E38" s="48">
        <v>200</v>
      </c>
      <c r="F38" s="137">
        <v>0</v>
      </c>
      <c r="G38" s="67">
        <f t="shared" si="1"/>
        <v>0</v>
      </c>
      <c r="H38" s="40" t="e">
        <f t="shared" si="3"/>
        <v>#DIV/0!</v>
      </c>
      <c r="I38" s="41">
        <v>5.5898596266016362E-4</v>
      </c>
      <c r="J38" s="41">
        <v>6.2109551406684844E-4</v>
      </c>
      <c r="K38" s="42">
        <v>6.8320506547353338E-4</v>
      </c>
      <c r="L38" s="43" t="e">
        <f t="shared" si="0"/>
        <v>#DIV/0!</v>
      </c>
    </row>
    <row r="39" spans="2:12" s="44" customFormat="1" ht="30" customHeight="1" x14ac:dyDescent="0.2">
      <c r="B39" s="45" t="s">
        <v>67</v>
      </c>
      <c r="C39" s="55" t="s">
        <v>68</v>
      </c>
      <c r="D39" s="66" t="s">
        <v>69</v>
      </c>
      <c r="E39" s="48">
        <v>100</v>
      </c>
      <c r="F39" s="137">
        <v>0</v>
      </c>
      <c r="G39" s="67">
        <f t="shared" si="1"/>
        <v>0</v>
      </c>
      <c r="H39" s="40" t="e">
        <f t="shared" si="3"/>
        <v>#DIV/0!</v>
      </c>
      <c r="I39" s="41">
        <v>2.0286706042251549E-3</v>
      </c>
      <c r="J39" s="41">
        <v>2.2540784491390611E-3</v>
      </c>
      <c r="K39" s="42">
        <v>2.4794862940529672E-3</v>
      </c>
      <c r="L39" s="43" t="e">
        <f t="shared" si="0"/>
        <v>#DIV/0!</v>
      </c>
    </row>
    <row r="40" spans="2:12" s="44" customFormat="1" ht="30" customHeight="1" x14ac:dyDescent="0.2">
      <c r="B40" s="45" t="s">
        <v>70</v>
      </c>
      <c r="C40" s="55" t="s">
        <v>71</v>
      </c>
      <c r="D40" s="66" t="s">
        <v>69</v>
      </c>
      <c r="E40" s="48">
        <v>100</v>
      </c>
      <c r="F40" s="137">
        <v>0</v>
      </c>
      <c r="G40" s="67">
        <f t="shared" si="1"/>
        <v>0</v>
      </c>
      <c r="H40" s="40" t="e">
        <f t="shared" si="3"/>
        <v>#DIV/0!</v>
      </c>
      <c r="I40" s="41">
        <v>3.5791787758389574E-3</v>
      </c>
      <c r="J40" s="41">
        <v>3.9768653064877306E-3</v>
      </c>
      <c r="K40" s="42">
        <v>4.3745518371365042E-3</v>
      </c>
      <c r="L40" s="43" t="e">
        <f t="shared" si="0"/>
        <v>#DIV/0!</v>
      </c>
    </row>
    <row r="41" spans="2:12" s="44" customFormat="1" ht="30" customHeight="1" x14ac:dyDescent="0.2">
      <c r="B41" s="45" t="s">
        <v>72</v>
      </c>
      <c r="C41" s="55" t="s">
        <v>73</v>
      </c>
      <c r="D41" s="66" t="s">
        <v>47</v>
      </c>
      <c r="E41" s="48">
        <v>200</v>
      </c>
      <c r="F41" s="137">
        <v>0</v>
      </c>
      <c r="G41" s="67">
        <f t="shared" si="1"/>
        <v>0</v>
      </c>
      <c r="H41" s="40" t="e">
        <f t="shared" si="3"/>
        <v>#DIV/0!</v>
      </c>
      <c r="I41" s="41">
        <v>5.693105168212375E-3</v>
      </c>
      <c r="J41" s="41">
        <v>6.3256724091248608E-3</v>
      </c>
      <c r="K41" s="42">
        <v>6.9582396500373475E-3</v>
      </c>
      <c r="L41" s="43" t="e">
        <f t="shared" si="0"/>
        <v>#DIV/0!</v>
      </c>
    </row>
    <row r="42" spans="2:12" s="44" customFormat="1" ht="30" customHeight="1" x14ac:dyDescent="0.2">
      <c r="B42" s="45" t="s">
        <v>74</v>
      </c>
      <c r="C42" s="55" t="s">
        <v>75</v>
      </c>
      <c r="D42" s="66" t="s">
        <v>30</v>
      </c>
      <c r="E42" s="48">
        <v>200</v>
      </c>
      <c r="F42" s="137">
        <v>0</v>
      </c>
      <c r="G42" s="67">
        <f t="shared" si="1"/>
        <v>0</v>
      </c>
      <c r="H42" s="40" t="e">
        <f t="shared" si="3"/>
        <v>#DIV/0!</v>
      </c>
      <c r="I42" s="41">
        <v>1.762474397193426E-4</v>
      </c>
      <c r="J42" s="41">
        <v>1.9583048857704734E-4</v>
      </c>
      <c r="K42" s="42">
        <v>2.1541353743475208E-4</v>
      </c>
      <c r="L42" s="43" t="e">
        <f t="shared" si="0"/>
        <v>#DIV/0!</v>
      </c>
    </row>
    <row r="43" spans="2:12" s="44" customFormat="1" ht="30" customHeight="1" x14ac:dyDescent="0.2">
      <c r="B43" s="45" t="s">
        <v>76</v>
      </c>
      <c r="C43" s="55" t="s">
        <v>77</v>
      </c>
      <c r="D43" s="66" t="s">
        <v>78</v>
      </c>
      <c r="E43" s="48">
        <v>10</v>
      </c>
      <c r="F43" s="137">
        <v>0</v>
      </c>
      <c r="G43" s="67">
        <f t="shared" si="1"/>
        <v>0</v>
      </c>
      <c r="H43" s="40" t="e">
        <f t="shared" si="3"/>
        <v>#DIV/0!</v>
      </c>
      <c r="I43" s="41">
        <v>4.0989262182657474E-4</v>
      </c>
      <c r="J43" s="41">
        <v>4.5543624647397191E-4</v>
      </c>
      <c r="K43" s="42">
        <v>5.0097987112136919E-4</v>
      </c>
      <c r="L43" s="43" t="e">
        <f t="shared" si="0"/>
        <v>#DIV/0!</v>
      </c>
    </row>
    <row r="44" spans="2:12" s="44" customFormat="1" ht="30" customHeight="1" x14ac:dyDescent="0.2">
      <c r="B44" s="45" t="s">
        <v>79</v>
      </c>
      <c r="C44" s="55" t="s">
        <v>80</v>
      </c>
      <c r="D44" s="66" t="s">
        <v>78</v>
      </c>
      <c r="E44" s="48">
        <v>10</v>
      </c>
      <c r="F44" s="137">
        <v>0</v>
      </c>
      <c r="G44" s="67">
        <f t="shared" si="1"/>
        <v>0</v>
      </c>
      <c r="H44" s="40" t="e">
        <f t="shared" si="3"/>
        <v>#DIV/0!</v>
      </c>
      <c r="I44" s="41">
        <v>2.2888050465032237E-3</v>
      </c>
      <c r="J44" s="41">
        <v>2.5431167183369149E-3</v>
      </c>
      <c r="K44" s="42">
        <v>2.7974283901706066E-3</v>
      </c>
      <c r="L44" s="43" t="e">
        <f t="shared" si="0"/>
        <v>#DIV/0!</v>
      </c>
    </row>
    <row r="45" spans="2:12" s="44" customFormat="1" ht="30" customHeight="1" x14ac:dyDescent="0.2">
      <c r="B45" s="45" t="s">
        <v>81</v>
      </c>
      <c r="C45" s="68" t="s">
        <v>82</v>
      </c>
      <c r="D45" s="69" t="s">
        <v>78</v>
      </c>
      <c r="E45" s="69">
        <v>10</v>
      </c>
      <c r="F45" s="137">
        <v>0</v>
      </c>
      <c r="G45" s="49">
        <f t="shared" si="1"/>
        <v>0</v>
      </c>
      <c r="H45" s="40" t="e">
        <f t="shared" si="3"/>
        <v>#DIV/0!</v>
      </c>
      <c r="I45" s="41">
        <v>3.453276573708084E-3</v>
      </c>
      <c r="J45" s="41">
        <v>3.83697397078676E-3</v>
      </c>
      <c r="K45" s="42">
        <v>4.2206713678654365E-3</v>
      </c>
      <c r="L45" s="43" t="e">
        <f t="shared" si="0"/>
        <v>#DIV/0!</v>
      </c>
    </row>
    <row r="46" spans="2:12" s="44" customFormat="1" ht="30" customHeight="1" x14ac:dyDescent="0.2">
      <c r="B46" s="45" t="s">
        <v>83</v>
      </c>
      <c r="C46" s="51" t="s">
        <v>84</v>
      </c>
      <c r="D46" s="47" t="s">
        <v>85</v>
      </c>
      <c r="E46" s="48">
        <v>28.5</v>
      </c>
      <c r="F46" s="137">
        <v>0</v>
      </c>
      <c r="G46" s="49">
        <f t="shared" si="1"/>
        <v>0</v>
      </c>
      <c r="H46" s="40" t="e">
        <f t="shared" si="3"/>
        <v>#DIV/0!</v>
      </c>
      <c r="I46" s="41">
        <v>4.7555522196461678E-5</v>
      </c>
      <c r="J46" s="41">
        <v>5.2839469107179642E-5</v>
      </c>
      <c r="K46" s="42">
        <v>5.8123416017897613E-5</v>
      </c>
      <c r="L46" s="43" t="e">
        <f t="shared" si="0"/>
        <v>#DIV/0!</v>
      </c>
    </row>
    <row r="47" spans="2:12" s="44" customFormat="1" ht="30" customHeight="1" x14ac:dyDescent="0.2">
      <c r="B47" s="45" t="s">
        <v>86</v>
      </c>
      <c r="C47" s="55" t="s">
        <v>87</v>
      </c>
      <c r="D47" s="66" t="s">
        <v>30</v>
      </c>
      <c r="E47" s="48">
        <v>83.5</v>
      </c>
      <c r="F47" s="137">
        <v>0</v>
      </c>
      <c r="G47" s="49">
        <f t="shared" si="1"/>
        <v>0</v>
      </c>
      <c r="H47" s="40" t="e">
        <f t="shared" si="3"/>
        <v>#DIV/0!</v>
      </c>
      <c r="I47" s="41">
        <v>8.6449499542869883E-4</v>
      </c>
      <c r="J47" s="41">
        <v>9.6054999492077651E-4</v>
      </c>
      <c r="K47" s="42">
        <v>1.0566049944128542E-3</v>
      </c>
      <c r="L47" s="43" t="e">
        <f t="shared" si="0"/>
        <v>#DIV/0!</v>
      </c>
    </row>
    <row r="48" spans="2:12" s="44" customFormat="1" ht="30" customHeight="1" x14ac:dyDescent="0.2">
      <c r="B48" s="45" t="s">
        <v>88</v>
      </c>
      <c r="C48" s="55" t="s">
        <v>89</v>
      </c>
      <c r="D48" s="66" t="s">
        <v>47</v>
      </c>
      <c r="E48" s="48">
        <v>1000</v>
      </c>
      <c r="F48" s="137">
        <v>0</v>
      </c>
      <c r="G48" s="49">
        <f t="shared" si="1"/>
        <v>0</v>
      </c>
      <c r="H48" s="40" t="e">
        <f t="shared" si="3"/>
        <v>#DIV/0!</v>
      </c>
      <c r="I48" s="41">
        <v>2.4247059014643291E-3</v>
      </c>
      <c r="J48" s="41">
        <v>2.6941176682936988E-3</v>
      </c>
      <c r="K48" s="42">
        <v>2.963529435123069E-3</v>
      </c>
      <c r="L48" s="43" t="e">
        <f t="shared" si="0"/>
        <v>#DIV/0!</v>
      </c>
    </row>
    <row r="49" spans="2:12" s="44" customFormat="1" ht="30" customHeight="1" x14ac:dyDescent="0.2">
      <c r="B49" s="45" t="s">
        <v>90</v>
      </c>
      <c r="C49" s="70" t="s">
        <v>91</v>
      </c>
      <c r="D49" s="66" t="s">
        <v>69</v>
      </c>
      <c r="E49" s="48">
        <v>1000</v>
      </c>
      <c r="F49" s="137">
        <v>0</v>
      </c>
      <c r="G49" s="49">
        <f t="shared" si="1"/>
        <v>0</v>
      </c>
      <c r="H49" s="40" t="e">
        <f t="shared" si="3"/>
        <v>#DIV/0!</v>
      </c>
      <c r="I49" s="41">
        <v>9.6284289183954479E-3</v>
      </c>
      <c r="J49" s="41">
        <v>1.069825435377272E-2</v>
      </c>
      <c r="K49" s="42">
        <v>1.1768079789149993E-2</v>
      </c>
      <c r="L49" s="43" t="e">
        <f t="shared" si="0"/>
        <v>#DIV/0!</v>
      </c>
    </row>
    <row r="50" spans="2:12" s="44" customFormat="1" ht="30" customHeight="1" x14ac:dyDescent="0.2">
      <c r="B50" s="45" t="s">
        <v>92</v>
      </c>
      <c r="C50" s="71" t="s">
        <v>93</v>
      </c>
      <c r="D50" s="72" t="s">
        <v>47</v>
      </c>
      <c r="E50" s="73">
        <v>1000</v>
      </c>
      <c r="F50" s="137">
        <v>0</v>
      </c>
      <c r="G50" s="74">
        <f t="shared" si="1"/>
        <v>0</v>
      </c>
      <c r="H50" s="40" t="e">
        <f t="shared" si="3"/>
        <v>#DIV/0!</v>
      </c>
      <c r="I50" s="41">
        <v>1.1307472574893328E-2</v>
      </c>
      <c r="J50" s="41">
        <v>1.2563858416548142E-2</v>
      </c>
      <c r="K50" s="42">
        <v>1.3820244258202958E-2</v>
      </c>
      <c r="L50" s="43" t="e">
        <f t="shared" si="0"/>
        <v>#DIV/0!</v>
      </c>
    </row>
    <row r="51" spans="2:12" s="44" customFormat="1" ht="30" customHeight="1" x14ac:dyDescent="0.2">
      <c r="B51" s="45" t="s">
        <v>94</v>
      </c>
      <c r="C51" s="70" t="s">
        <v>95</v>
      </c>
      <c r="D51" s="66" t="s">
        <v>78</v>
      </c>
      <c r="E51" s="48">
        <v>20</v>
      </c>
      <c r="F51" s="137">
        <v>0</v>
      </c>
      <c r="G51" s="74">
        <f t="shared" si="1"/>
        <v>0</v>
      </c>
      <c r="H51" s="40" t="e">
        <f t="shared" si="3"/>
        <v>#DIV/0!</v>
      </c>
      <c r="I51" s="41">
        <v>1.6642086279179524E-3</v>
      </c>
      <c r="J51" s="41">
        <v>1.8491206976866137E-3</v>
      </c>
      <c r="K51" s="42">
        <v>2.0340327674552754E-3</v>
      </c>
      <c r="L51" s="43" t="e">
        <f t="shared" si="0"/>
        <v>#DIV/0!</v>
      </c>
    </row>
    <row r="52" spans="2:12" s="44" customFormat="1" ht="30" customHeight="1" thickBot="1" x14ac:dyDescent="0.25">
      <c r="B52" s="75" t="s">
        <v>96</v>
      </c>
      <c r="C52" s="71" t="s">
        <v>97</v>
      </c>
      <c r="D52" s="72" t="s">
        <v>78</v>
      </c>
      <c r="E52" s="73">
        <v>20</v>
      </c>
      <c r="F52" s="137">
        <v>0</v>
      </c>
      <c r="G52" s="74">
        <f>E52*F52</f>
        <v>0</v>
      </c>
      <c r="H52" s="40" t="e">
        <f t="shared" si="3"/>
        <v>#DIV/0!</v>
      </c>
      <c r="I52" s="41">
        <v>1.3788233505262477E-3</v>
      </c>
      <c r="J52" s="41">
        <v>1.5320259450291641E-3</v>
      </c>
      <c r="K52" s="42">
        <v>1.6852285395320807E-3</v>
      </c>
      <c r="L52" s="43" t="e">
        <f>IF(AND(H52&gt;=I52,H52&lt;=K52),"OK","Ajustar")</f>
        <v>#DIV/0!</v>
      </c>
    </row>
    <row r="53" spans="2:12" s="44" customFormat="1" ht="30" customHeight="1" thickBot="1" x14ac:dyDescent="0.25">
      <c r="B53" s="76"/>
      <c r="C53" s="77" t="s">
        <v>98</v>
      </c>
      <c r="D53" s="78"/>
      <c r="E53" s="79"/>
      <c r="F53" s="80"/>
      <c r="G53" s="81">
        <f>SUM(G54:G58)</f>
        <v>0</v>
      </c>
      <c r="H53" s="40" t="e">
        <f t="shared" si="3"/>
        <v>#DIV/0!</v>
      </c>
      <c r="I53" s="41">
        <v>0.9</v>
      </c>
      <c r="J53" s="41">
        <v>1</v>
      </c>
      <c r="K53" s="42">
        <v>1.1000000000000001</v>
      </c>
      <c r="L53" s="43" t="e">
        <f>IF(AND(H53&gt;=I53,H53&lt;=K53),"OK","Ajustar")</f>
        <v>#DIV/0!</v>
      </c>
    </row>
    <row r="54" spans="2:12" s="44" customFormat="1" ht="30" customHeight="1" x14ac:dyDescent="0.2">
      <c r="B54" s="82" t="s">
        <v>99</v>
      </c>
      <c r="C54" s="83" t="s">
        <v>100</v>
      </c>
      <c r="D54" s="84" t="s">
        <v>78</v>
      </c>
      <c r="E54" s="85">
        <v>10</v>
      </c>
      <c r="F54" s="138">
        <v>0</v>
      </c>
      <c r="G54" s="86">
        <f>E54*F54</f>
        <v>0</v>
      </c>
      <c r="H54" s="40" t="e">
        <f t="shared" si="3"/>
        <v>#DIV/0!</v>
      </c>
      <c r="I54" s="41">
        <v>8.2294603201464062E-2</v>
      </c>
      <c r="J54" s="41">
        <v>9.1438448001626732E-2</v>
      </c>
      <c r="K54" s="42">
        <v>0.10058229280178942</v>
      </c>
      <c r="L54" s="43" t="e">
        <f>IF(AND(H54&gt;=I54,H54&lt;=K54),"OK","Ajustar")</f>
        <v>#DIV/0!</v>
      </c>
    </row>
    <row r="55" spans="2:12" s="44" customFormat="1" ht="30" customHeight="1" x14ac:dyDescent="0.2">
      <c r="B55" s="45" t="s">
        <v>101</v>
      </c>
      <c r="C55" s="70" t="s">
        <v>102</v>
      </c>
      <c r="D55" s="66" t="s">
        <v>78</v>
      </c>
      <c r="E55" s="48">
        <v>40</v>
      </c>
      <c r="F55" s="138">
        <v>0</v>
      </c>
      <c r="G55" s="74">
        <f t="shared" si="1"/>
        <v>0</v>
      </c>
      <c r="H55" s="40" t="e">
        <f t="shared" si="3"/>
        <v>#DIV/0!</v>
      </c>
      <c r="I55" s="41">
        <v>0.25914442480025818</v>
      </c>
      <c r="J55" s="41">
        <v>0.28793824977806465</v>
      </c>
      <c r="K55" s="42">
        <v>0.31673207475587112</v>
      </c>
      <c r="L55" s="43" t="e">
        <f t="shared" si="0"/>
        <v>#DIV/0!</v>
      </c>
    </row>
    <row r="56" spans="2:12" s="44" customFormat="1" ht="30" customHeight="1" x14ac:dyDescent="0.2">
      <c r="B56" s="45" t="s">
        <v>103</v>
      </c>
      <c r="C56" s="70" t="s">
        <v>104</v>
      </c>
      <c r="D56" s="66" t="s">
        <v>78</v>
      </c>
      <c r="E56" s="48">
        <v>25</v>
      </c>
      <c r="F56" s="138">
        <v>0</v>
      </c>
      <c r="G56" s="74">
        <f t="shared" si="1"/>
        <v>0</v>
      </c>
      <c r="H56" s="40" t="e">
        <f t="shared" si="3"/>
        <v>#DIV/0!</v>
      </c>
      <c r="I56" s="41">
        <v>0.2444342167303416</v>
      </c>
      <c r="J56" s="41">
        <v>0.27159357414482399</v>
      </c>
      <c r="K56" s="42">
        <v>0.29875293155930643</v>
      </c>
      <c r="L56" s="43" t="e">
        <f t="shared" si="0"/>
        <v>#DIV/0!</v>
      </c>
    </row>
    <row r="57" spans="2:12" s="44" customFormat="1" ht="30" customHeight="1" x14ac:dyDescent="0.2">
      <c r="B57" s="45" t="s">
        <v>105</v>
      </c>
      <c r="C57" s="71" t="s">
        <v>106</v>
      </c>
      <c r="D57" s="72" t="s">
        <v>78</v>
      </c>
      <c r="E57" s="73">
        <v>50</v>
      </c>
      <c r="F57" s="138">
        <v>0</v>
      </c>
      <c r="G57" s="74">
        <f t="shared" si="1"/>
        <v>0</v>
      </c>
      <c r="H57" s="40" t="e">
        <f t="shared" si="3"/>
        <v>#DIV/0!</v>
      </c>
      <c r="I57" s="41">
        <v>0.23986057480056533</v>
      </c>
      <c r="J57" s="41">
        <v>0.26651174977840592</v>
      </c>
      <c r="K57" s="42">
        <v>0.29316292475624656</v>
      </c>
      <c r="L57" s="43" t="e">
        <f t="shared" si="0"/>
        <v>#DIV/0!</v>
      </c>
    </row>
    <row r="58" spans="2:12" s="44" customFormat="1" ht="30" customHeight="1" thickBot="1" x14ac:dyDescent="0.25">
      <c r="B58" s="87" t="s">
        <v>107</v>
      </c>
      <c r="C58" s="71" t="s">
        <v>108</v>
      </c>
      <c r="D58" s="72" t="s">
        <v>78</v>
      </c>
      <c r="E58" s="73">
        <v>50</v>
      </c>
      <c r="F58" s="138">
        <v>0</v>
      </c>
      <c r="G58" s="74">
        <f>E58*F58</f>
        <v>0</v>
      </c>
      <c r="H58" s="40" t="e">
        <f t="shared" si="3"/>
        <v>#DIV/0!</v>
      </c>
      <c r="I58" s="41">
        <v>7.4266180467370907E-2</v>
      </c>
      <c r="J58" s="41">
        <v>8.2517978297078784E-2</v>
      </c>
      <c r="K58" s="42">
        <v>9.0769776126786675E-2</v>
      </c>
      <c r="L58" s="43" t="e">
        <f t="shared" si="0"/>
        <v>#DIV/0!</v>
      </c>
    </row>
    <row r="59" spans="2:12" s="44" customFormat="1" ht="26.1" customHeight="1" thickBot="1" x14ac:dyDescent="0.25">
      <c r="B59" s="34" t="s">
        <v>61</v>
      </c>
      <c r="C59" s="35" t="s">
        <v>109</v>
      </c>
      <c r="D59" s="36"/>
      <c r="E59" s="60"/>
      <c r="F59" s="38"/>
      <c r="G59" s="39">
        <f>SUM(G60:G66)</f>
        <v>0</v>
      </c>
      <c r="H59" s="40" t="e">
        <f t="shared" si="3"/>
        <v>#DIV/0!</v>
      </c>
      <c r="I59" s="41">
        <v>5.3741635254707924E-2</v>
      </c>
      <c r="J59" s="41">
        <v>5.9712928060786583E-2</v>
      </c>
      <c r="K59" s="42">
        <v>6.5684220866865248E-2</v>
      </c>
      <c r="L59" s="43" t="e">
        <f t="shared" si="0"/>
        <v>#DIV/0!</v>
      </c>
    </row>
    <row r="60" spans="2:12" s="44" customFormat="1" ht="30" x14ac:dyDescent="0.2">
      <c r="B60" s="88" t="s">
        <v>63</v>
      </c>
      <c r="C60" s="89" t="s">
        <v>110</v>
      </c>
      <c r="D60" s="84" t="s">
        <v>111</v>
      </c>
      <c r="E60" s="90">
        <f>840*2</f>
        <v>1680</v>
      </c>
      <c r="F60" s="139">
        <v>0</v>
      </c>
      <c r="G60" s="91">
        <f t="shared" ref="G60:G66" si="4">E60*F60</f>
        <v>0</v>
      </c>
      <c r="H60" s="40" t="e">
        <f t="shared" si="3"/>
        <v>#DIV/0!</v>
      </c>
      <c r="I60" s="41">
        <v>2.2870764658444377E-2</v>
      </c>
      <c r="J60" s="41">
        <v>2.5411960731604864E-2</v>
      </c>
      <c r="K60" s="42">
        <v>2.7953156804765351E-2</v>
      </c>
      <c r="L60" s="43" t="e">
        <f t="shared" si="0"/>
        <v>#DIV/0!</v>
      </c>
    </row>
    <row r="61" spans="2:12" s="44" customFormat="1" ht="26.1" customHeight="1" x14ac:dyDescent="0.2">
      <c r="B61" s="92" t="s">
        <v>65</v>
      </c>
      <c r="C61" s="51" t="s">
        <v>112</v>
      </c>
      <c r="D61" s="47" t="s">
        <v>27</v>
      </c>
      <c r="E61" s="47">
        <v>168</v>
      </c>
      <c r="F61" s="139">
        <v>0</v>
      </c>
      <c r="G61" s="67">
        <f t="shared" si="4"/>
        <v>0</v>
      </c>
      <c r="H61" s="40" t="e">
        <f t="shared" si="3"/>
        <v>#DIV/0!</v>
      </c>
      <c r="I61" s="41">
        <v>1.3028648755442458E-3</v>
      </c>
      <c r="J61" s="41">
        <v>1.4476276394936064E-3</v>
      </c>
      <c r="K61" s="42">
        <v>1.5923904034429671E-3</v>
      </c>
      <c r="L61" s="43" t="e">
        <f t="shared" si="0"/>
        <v>#DIV/0!</v>
      </c>
    </row>
    <row r="62" spans="2:12" s="44" customFormat="1" ht="26.1" customHeight="1" x14ac:dyDescent="0.2">
      <c r="B62" s="88" t="s">
        <v>67</v>
      </c>
      <c r="C62" s="51" t="s">
        <v>113</v>
      </c>
      <c r="D62" s="47" t="s">
        <v>111</v>
      </c>
      <c r="E62" s="47">
        <v>1680</v>
      </c>
      <c r="F62" s="139">
        <v>0</v>
      </c>
      <c r="G62" s="67">
        <f t="shared" si="4"/>
        <v>0</v>
      </c>
      <c r="H62" s="40" t="e">
        <f t="shared" si="3"/>
        <v>#DIV/0!</v>
      </c>
      <c r="I62" s="41">
        <v>4.6954820863453744E-3</v>
      </c>
      <c r="J62" s="41">
        <v>5.2172023181615273E-3</v>
      </c>
      <c r="K62" s="42">
        <v>5.7389225499776802E-3</v>
      </c>
      <c r="L62" s="43" t="e">
        <f t="shared" si="0"/>
        <v>#DIV/0!</v>
      </c>
    </row>
    <row r="63" spans="2:12" s="44" customFormat="1" ht="26.1" customHeight="1" x14ac:dyDescent="0.2">
      <c r="B63" s="92" t="s">
        <v>70</v>
      </c>
      <c r="C63" s="55" t="s">
        <v>114</v>
      </c>
      <c r="D63" s="66" t="s">
        <v>27</v>
      </c>
      <c r="E63" s="48">
        <f>E60*0.1</f>
        <v>168</v>
      </c>
      <c r="F63" s="139">
        <v>0</v>
      </c>
      <c r="G63" s="67">
        <f t="shared" si="4"/>
        <v>0</v>
      </c>
      <c r="H63" s="40" t="e">
        <f t="shared" si="3"/>
        <v>#DIV/0!</v>
      </c>
      <c r="I63" s="41">
        <v>2.1983791596424844E-3</v>
      </c>
      <c r="J63" s="41">
        <v>2.4426435107138714E-3</v>
      </c>
      <c r="K63" s="42">
        <v>2.6869078617852587E-3</v>
      </c>
      <c r="L63" s="43" t="e">
        <f t="shared" si="0"/>
        <v>#DIV/0!</v>
      </c>
    </row>
    <row r="64" spans="2:12" s="44" customFormat="1" ht="45" x14ac:dyDescent="0.2">
      <c r="B64" s="88" t="s">
        <v>72</v>
      </c>
      <c r="C64" s="55" t="s">
        <v>115</v>
      </c>
      <c r="D64" s="66" t="s">
        <v>35</v>
      </c>
      <c r="E64" s="48">
        <v>840</v>
      </c>
      <c r="F64" s="139">
        <v>0</v>
      </c>
      <c r="G64" s="67">
        <f t="shared" si="4"/>
        <v>0</v>
      </c>
      <c r="H64" s="40" t="e">
        <f t="shared" si="3"/>
        <v>#DIV/0!</v>
      </c>
      <c r="I64" s="41">
        <v>3.8512151347193757E-3</v>
      </c>
      <c r="J64" s="41">
        <v>4.2791279274659727E-3</v>
      </c>
      <c r="K64" s="42">
        <v>4.7070407202125701E-3</v>
      </c>
      <c r="L64" s="43" t="e">
        <f t="shared" si="0"/>
        <v>#DIV/0!</v>
      </c>
    </row>
    <row r="65" spans="2:14" s="44" customFormat="1" ht="30" x14ac:dyDescent="0.2">
      <c r="B65" s="92" t="s">
        <v>74</v>
      </c>
      <c r="C65" s="55" t="s">
        <v>116</v>
      </c>
      <c r="D65" s="66" t="s">
        <v>35</v>
      </c>
      <c r="E65" s="48">
        <v>1500</v>
      </c>
      <c r="F65" s="139">
        <v>0</v>
      </c>
      <c r="G65" s="67">
        <f>E65*F65</f>
        <v>0</v>
      </c>
      <c r="H65" s="40" t="e">
        <f t="shared" si="3"/>
        <v>#DIV/0!</v>
      </c>
      <c r="I65" s="41">
        <v>1.4229503907222519E-2</v>
      </c>
      <c r="J65" s="41">
        <v>1.581055989691391E-2</v>
      </c>
      <c r="K65" s="42">
        <v>1.7391615886605302E-2</v>
      </c>
      <c r="L65" s="43" t="e">
        <f t="shared" si="0"/>
        <v>#DIV/0!</v>
      </c>
    </row>
    <row r="66" spans="2:14" s="44" customFormat="1" ht="32.25" customHeight="1" x14ac:dyDescent="0.2">
      <c r="B66" s="88" t="s">
        <v>76</v>
      </c>
      <c r="C66" s="46" t="s">
        <v>117</v>
      </c>
      <c r="D66" s="47" t="s">
        <v>38</v>
      </c>
      <c r="E66" s="47">
        <f>E60*0.2</f>
        <v>336</v>
      </c>
      <c r="F66" s="139">
        <v>0</v>
      </c>
      <c r="G66" s="67">
        <f t="shared" si="4"/>
        <v>0</v>
      </c>
      <c r="H66" s="40" t="e">
        <f t="shared" si="3"/>
        <v>#DIV/0!</v>
      </c>
      <c r="I66" s="41">
        <v>4.5934254327895463E-3</v>
      </c>
      <c r="J66" s="41">
        <v>5.1038060364328288E-3</v>
      </c>
      <c r="K66" s="42">
        <v>5.6141866400761121E-3</v>
      </c>
      <c r="L66" s="43" t="e">
        <f t="shared" si="0"/>
        <v>#DIV/0!</v>
      </c>
    </row>
    <row r="67" spans="2:14" s="44" customFormat="1" ht="26.1" customHeight="1" x14ac:dyDescent="0.2">
      <c r="B67" s="93"/>
      <c r="C67" s="161" t="s">
        <v>118</v>
      </c>
      <c r="D67" s="161"/>
      <c r="E67" s="161"/>
      <c r="F67" s="161"/>
      <c r="G67" s="94">
        <f>G17+G18+G19+G20+G36+G59</f>
        <v>0</v>
      </c>
      <c r="H67" s="40" t="e">
        <f t="shared" si="3"/>
        <v>#DIV/0!</v>
      </c>
      <c r="I67" s="41">
        <v>0.9</v>
      </c>
      <c r="J67" s="41">
        <v>1</v>
      </c>
      <c r="K67" s="42">
        <v>1.1000000000000001</v>
      </c>
      <c r="L67" s="43" t="e">
        <f t="shared" si="0"/>
        <v>#DIV/0!</v>
      </c>
      <c r="M67" s="15"/>
      <c r="N67" s="15"/>
    </row>
    <row r="68" spans="2:14" s="44" customFormat="1" ht="26.1" customHeight="1" x14ac:dyDescent="0.2">
      <c r="B68" s="93"/>
      <c r="C68" s="161" t="s">
        <v>119</v>
      </c>
      <c r="D68" s="161"/>
      <c r="E68" s="161"/>
      <c r="F68" s="161"/>
      <c r="G68" s="94">
        <f>G53</f>
        <v>0</v>
      </c>
      <c r="H68" s="15"/>
      <c r="I68" s="15"/>
      <c r="J68" s="15"/>
      <c r="K68" s="15"/>
      <c r="L68" s="15"/>
      <c r="M68" s="15"/>
      <c r="N68" s="15"/>
    </row>
    <row r="69" spans="2:14" s="44" customFormat="1" ht="26.1" customHeight="1" x14ac:dyDescent="0.2">
      <c r="B69" s="95"/>
      <c r="C69" s="162" t="s">
        <v>120</v>
      </c>
      <c r="D69" s="162"/>
      <c r="E69" s="162"/>
      <c r="F69" s="162"/>
      <c r="G69" s="96">
        <f>(G67)*G15</f>
        <v>0</v>
      </c>
      <c r="H69" s="15"/>
      <c r="I69" s="15"/>
      <c r="J69" s="15"/>
      <c r="K69" s="15"/>
      <c r="L69" s="15"/>
      <c r="M69" s="15"/>
      <c r="N69" s="15"/>
    </row>
    <row r="70" spans="2:14" s="44" customFormat="1" ht="26.1" customHeight="1" thickBot="1" x14ac:dyDescent="0.25">
      <c r="B70" s="97"/>
      <c r="C70" s="153" t="s">
        <v>121</v>
      </c>
      <c r="D70" s="153"/>
      <c r="E70" s="153"/>
      <c r="F70" s="153"/>
      <c r="G70" s="98">
        <f>G67+G69+G68</f>
        <v>0</v>
      </c>
      <c r="H70" s="15"/>
      <c r="I70" s="15"/>
      <c r="J70" s="15"/>
      <c r="K70" s="15"/>
      <c r="L70" s="15"/>
      <c r="M70" s="15"/>
      <c r="N70" s="15"/>
    </row>
    <row r="71" spans="2:14" x14ac:dyDescent="0.2">
      <c r="L71" s="15"/>
    </row>
    <row r="72" spans="2:14" x14ac:dyDescent="0.2">
      <c r="L72" s="15"/>
    </row>
    <row r="79" spans="2:14" x14ac:dyDescent="0.2">
      <c r="F79" s="100"/>
    </row>
    <row r="81" spans="3:6" x14ac:dyDescent="0.2">
      <c r="F81" s="101"/>
    </row>
    <row r="82" spans="3:6" x14ac:dyDescent="0.2">
      <c r="F82" s="101"/>
    </row>
    <row r="83" spans="3:6" x14ac:dyDescent="0.2">
      <c r="D83" s="16"/>
      <c r="F83" s="101"/>
    </row>
    <row r="84" spans="3:6" x14ac:dyDescent="0.2">
      <c r="D84" s="16"/>
      <c r="F84" s="101"/>
    </row>
    <row r="85" spans="3:6" x14ac:dyDescent="0.2">
      <c r="C85" s="15"/>
      <c r="D85" s="16"/>
      <c r="F85" s="101"/>
    </row>
    <row r="86" spans="3:6" x14ac:dyDescent="0.2">
      <c r="C86" s="15"/>
      <c r="D86" s="16"/>
      <c r="F86" s="101"/>
    </row>
  </sheetData>
  <sheetProtection selectLockedCells="1" selectUnlockedCells="1"/>
  <mergeCells count="13">
    <mergeCell ref="C70:F70"/>
    <mergeCell ref="B14:G14"/>
    <mergeCell ref="B15:E15"/>
    <mergeCell ref="H15:L15"/>
    <mergeCell ref="C67:F67"/>
    <mergeCell ref="C68:F68"/>
    <mergeCell ref="C69:F69"/>
    <mergeCell ref="B13:G13"/>
    <mergeCell ref="B3:G3"/>
    <mergeCell ref="B5:G5"/>
    <mergeCell ref="B7:G7"/>
    <mergeCell ref="B9:G9"/>
    <mergeCell ref="B11:G11"/>
  </mergeCells>
  <printOptions horizontalCentered="1"/>
  <pageMargins left="0.2361111111111111" right="0.2361111111111111" top="0.74791666666666667" bottom="0.74791666666666667" header="0.51180555555555551" footer="0.51180555555555551"/>
  <pageSetup paperSize="9" scale="50" firstPageNumber="0" fitToHeight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B845D-F54A-471E-B304-175DDE558419}">
  <sheetPr>
    <pageSetUpPr fitToPage="1"/>
  </sheetPr>
  <dimension ref="B1:M49"/>
  <sheetViews>
    <sheetView workbookViewId="0">
      <selection activeCell="B17" sqref="B17:B18"/>
    </sheetView>
  </sheetViews>
  <sheetFormatPr defaultRowHeight="12.75" x14ac:dyDescent="0.2"/>
  <cols>
    <col min="1" max="1" width="9.140625" style="102"/>
    <col min="2" max="2" width="13.28515625" style="102" customWidth="1"/>
    <col min="3" max="3" width="37.85546875" style="102" customWidth="1"/>
    <col min="4" max="4" width="11" style="102" bestFit="1" customWidth="1"/>
    <col min="5" max="5" width="14.28515625" style="102" customWidth="1"/>
    <col min="6" max="6" width="23.42578125" style="102" customWidth="1"/>
    <col min="7" max="8" width="12" style="102" bestFit="1" customWidth="1"/>
    <col min="9" max="9" width="15.140625" style="102" bestFit="1" customWidth="1"/>
    <col min="10" max="257" width="9.140625" style="102"/>
    <col min="258" max="258" width="13.28515625" style="102" customWidth="1"/>
    <col min="259" max="259" width="37.85546875" style="102" customWidth="1"/>
    <col min="260" max="260" width="11" style="102" bestFit="1" customWidth="1"/>
    <col min="261" max="261" width="14.28515625" style="102" customWidth="1"/>
    <col min="262" max="262" width="23.42578125" style="102" customWidth="1"/>
    <col min="263" max="264" width="12" style="102" bestFit="1" customWidth="1"/>
    <col min="265" max="265" width="15.140625" style="102" bestFit="1" customWidth="1"/>
    <col min="266" max="513" width="9.140625" style="102"/>
    <col min="514" max="514" width="13.28515625" style="102" customWidth="1"/>
    <col min="515" max="515" width="37.85546875" style="102" customWidth="1"/>
    <col min="516" max="516" width="11" style="102" bestFit="1" customWidth="1"/>
    <col min="517" max="517" width="14.28515625" style="102" customWidth="1"/>
    <col min="518" max="518" width="23.42578125" style="102" customWidth="1"/>
    <col min="519" max="520" width="12" style="102" bestFit="1" customWidth="1"/>
    <col min="521" max="521" width="15.140625" style="102" bestFit="1" customWidth="1"/>
    <col min="522" max="769" width="9.140625" style="102"/>
    <col min="770" max="770" width="13.28515625" style="102" customWidth="1"/>
    <col min="771" max="771" width="37.85546875" style="102" customWidth="1"/>
    <col min="772" max="772" width="11" style="102" bestFit="1" customWidth="1"/>
    <col min="773" max="773" width="14.28515625" style="102" customWidth="1"/>
    <col min="774" max="774" width="23.42578125" style="102" customWidth="1"/>
    <col min="775" max="776" width="12" style="102" bestFit="1" customWidth="1"/>
    <col min="777" max="777" width="15.140625" style="102" bestFit="1" customWidth="1"/>
    <col min="778" max="1025" width="9.140625" style="102"/>
    <col min="1026" max="1026" width="13.28515625" style="102" customWidth="1"/>
    <col min="1027" max="1027" width="37.85546875" style="102" customWidth="1"/>
    <col min="1028" max="1028" width="11" style="102" bestFit="1" customWidth="1"/>
    <col min="1029" max="1029" width="14.28515625" style="102" customWidth="1"/>
    <col min="1030" max="1030" width="23.42578125" style="102" customWidth="1"/>
    <col min="1031" max="1032" width="12" style="102" bestFit="1" customWidth="1"/>
    <col min="1033" max="1033" width="15.140625" style="102" bestFit="1" customWidth="1"/>
    <col min="1034" max="1281" width="9.140625" style="102"/>
    <col min="1282" max="1282" width="13.28515625" style="102" customWidth="1"/>
    <col min="1283" max="1283" width="37.85546875" style="102" customWidth="1"/>
    <col min="1284" max="1284" width="11" style="102" bestFit="1" customWidth="1"/>
    <col min="1285" max="1285" width="14.28515625" style="102" customWidth="1"/>
    <col min="1286" max="1286" width="23.42578125" style="102" customWidth="1"/>
    <col min="1287" max="1288" width="12" style="102" bestFit="1" customWidth="1"/>
    <col min="1289" max="1289" width="15.140625" style="102" bestFit="1" customWidth="1"/>
    <col min="1290" max="1537" width="9.140625" style="102"/>
    <col min="1538" max="1538" width="13.28515625" style="102" customWidth="1"/>
    <col min="1539" max="1539" width="37.85546875" style="102" customWidth="1"/>
    <col min="1540" max="1540" width="11" style="102" bestFit="1" customWidth="1"/>
    <col min="1541" max="1541" width="14.28515625" style="102" customWidth="1"/>
    <col min="1542" max="1542" width="23.42578125" style="102" customWidth="1"/>
    <col min="1543" max="1544" width="12" style="102" bestFit="1" customWidth="1"/>
    <col min="1545" max="1545" width="15.140625" style="102" bestFit="1" customWidth="1"/>
    <col min="1546" max="1793" width="9.140625" style="102"/>
    <col min="1794" max="1794" width="13.28515625" style="102" customWidth="1"/>
    <col min="1795" max="1795" width="37.85546875" style="102" customWidth="1"/>
    <col min="1796" max="1796" width="11" style="102" bestFit="1" customWidth="1"/>
    <col min="1797" max="1797" width="14.28515625" style="102" customWidth="1"/>
    <col min="1798" max="1798" width="23.42578125" style="102" customWidth="1"/>
    <col min="1799" max="1800" width="12" style="102" bestFit="1" customWidth="1"/>
    <col min="1801" max="1801" width="15.140625" style="102" bestFit="1" customWidth="1"/>
    <col min="1802" max="2049" width="9.140625" style="102"/>
    <col min="2050" max="2050" width="13.28515625" style="102" customWidth="1"/>
    <col min="2051" max="2051" width="37.85546875" style="102" customWidth="1"/>
    <col min="2052" max="2052" width="11" style="102" bestFit="1" customWidth="1"/>
    <col min="2053" max="2053" width="14.28515625" style="102" customWidth="1"/>
    <col min="2054" max="2054" width="23.42578125" style="102" customWidth="1"/>
    <col min="2055" max="2056" width="12" style="102" bestFit="1" customWidth="1"/>
    <col min="2057" max="2057" width="15.140625" style="102" bestFit="1" customWidth="1"/>
    <col min="2058" max="2305" width="9.140625" style="102"/>
    <col min="2306" max="2306" width="13.28515625" style="102" customWidth="1"/>
    <col min="2307" max="2307" width="37.85546875" style="102" customWidth="1"/>
    <col min="2308" max="2308" width="11" style="102" bestFit="1" customWidth="1"/>
    <col min="2309" max="2309" width="14.28515625" style="102" customWidth="1"/>
    <col min="2310" max="2310" width="23.42578125" style="102" customWidth="1"/>
    <col min="2311" max="2312" width="12" style="102" bestFit="1" customWidth="1"/>
    <col min="2313" max="2313" width="15.140625" style="102" bestFit="1" customWidth="1"/>
    <col min="2314" max="2561" width="9.140625" style="102"/>
    <col min="2562" max="2562" width="13.28515625" style="102" customWidth="1"/>
    <col min="2563" max="2563" width="37.85546875" style="102" customWidth="1"/>
    <col min="2564" max="2564" width="11" style="102" bestFit="1" customWidth="1"/>
    <col min="2565" max="2565" width="14.28515625" style="102" customWidth="1"/>
    <col min="2566" max="2566" width="23.42578125" style="102" customWidth="1"/>
    <col min="2567" max="2568" width="12" style="102" bestFit="1" customWidth="1"/>
    <col min="2569" max="2569" width="15.140625" style="102" bestFit="1" customWidth="1"/>
    <col min="2570" max="2817" width="9.140625" style="102"/>
    <col min="2818" max="2818" width="13.28515625" style="102" customWidth="1"/>
    <col min="2819" max="2819" width="37.85546875" style="102" customWidth="1"/>
    <col min="2820" max="2820" width="11" style="102" bestFit="1" customWidth="1"/>
    <col min="2821" max="2821" width="14.28515625" style="102" customWidth="1"/>
    <col min="2822" max="2822" width="23.42578125" style="102" customWidth="1"/>
    <col min="2823" max="2824" width="12" style="102" bestFit="1" customWidth="1"/>
    <col min="2825" max="2825" width="15.140625" style="102" bestFit="1" customWidth="1"/>
    <col min="2826" max="3073" width="9.140625" style="102"/>
    <col min="3074" max="3074" width="13.28515625" style="102" customWidth="1"/>
    <col min="3075" max="3075" width="37.85546875" style="102" customWidth="1"/>
    <col min="3076" max="3076" width="11" style="102" bestFit="1" customWidth="1"/>
    <col min="3077" max="3077" width="14.28515625" style="102" customWidth="1"/>
    <col min="3078" max="3078" width="23.42578125" style="102" customWidth="1"/>
    <col min="3079" max="3080" width="12" style="102" bestFit="1" customWidth="1"/>
    <col min="3081" max="3081" width="15.140625" style="102" bestFit="1" customWidth="1"/>
    <col min="3082" max="3329" width="9.140625" style="102"/>
    <col min="3330" max="3330" width="13.28515625" style="102" customWidth="1"/>
    <col min="3331" max="3331" width="37.85546875" style="102" customWidth="1"/>
    <col min="3332" max="3332" width="11" style="102" bestFit="1" customWidth="1"/>
    <col min="3333" max="3333" width="14.28515625" style="102" customWidth="1"/>
    <col min="3334" max="3334" width="23.42578125" style="102" customWidth="1"/>
    <col min="3335" max="3336" width="12" style="102" bestFit="1" customWidth="1"/>
    <col min="3337" max="3337" width="15.140625" style="102" bestFit="1" customWidth="1"/>
    <col min="3338" max="3585" width="9.140625" style="102"/>
    <col min="3586" max="3586" width="13.28515625" style="102" customWidth="1"/>
    <col min="3587" max="3587" width="37.85546875" style="102" customWidth="1"/>
    <col min="3588" max="3588" width="11" style="102" bestFit="1" customWidth="1"/>
    <col min="3589" max="3589" width="14.28515625" style="102" customWidth="1"/>
    <col min="3590" max="3590" width="23.42578125" style="102" customWidth="1"/>
    <col min="3591" max="3592" width="12" style="102" bestFit="1" customWidth="1"/>
    <col min="3593" max="3593" width="15.140625" style="102" bestFit="1" customWidth="1"/>
    <col min="3594" max="3841" width="9.140625" style="102"/>
    <col min="3842" max="3842" width="13.28515625" style="102" customWidth="1"/>
    <col min="3843" max="3843" width="37.85546875" style="102" customWidth="1"/>
    <col min="3844" max="3844" width="11" style="102" bestFit="1" customWidth="1"/>
    <col min="3845" max="3845" width="14.28515625" style="102" customWidth="1"/>
    <col min="3846" max="3846" width="23.42578125" style="102" customWidth="1"/>
    <col min="3847" max="3848" width="12" style="102" bestFit="1" customWidth="1"/>
    <col min="3849" max="3849" width="15.140625" style="102" bestFit="1" customWidth="1"/>
    <col min="3850" max="4097" width="9.140625" style="102"/>
    <col min="4098" max="4098" width="13.28515625" style="102" customWidth="1"/>
    <col min="4099" max="4099" width="37.85546875" style="102" customWidth="1"/>
    <col min="4100" max="4100" width="11" style="102" bestFit="1" customWidth="1"/>
    <col min="4101" max="4101" width="14.28515625" style="102" customWidth="1"/>
    <col min="4102" max="4102" width="23.42578125" style="102" customWidth="1"/>
    <col min="4103" max="4104" width="12" style="102" bestFit="1" customWidth="1"/>
    <col min="4105" max="4105" width="15.140625" style="102" bestFit="1" customWidth="1"/>
    <col min="4106" max="4353" width="9.140625" style="102"/>
    <col min="4354" max="4354" width="13.28515625" style="102" customWidth="1"/>
    <col min="4355" max="4355" width="37.85546875" style="102" customWidth="1"/>
    <col min="4356" max="4356" width="11" style="102" bestFit="1" customWidth="1"/>
    <col min="4357" max="4357" width="14.28515625" style="102" customWidth="1"/>
    <col min="4358" max="4358" width="23.42578125" style="102" customWidth="1"/>
    <col min="4359" max="4360" width="12" style="102" bestFit="1" customWidth="1"/>
    <col min="4361" max="4361" width="15.140625" style="102" bestFit="1" customWidth="1"/>
    <col min="4362" max="4609" width="9.140625" style="102"/>
    <col min="4610" max="4610" width="13.28515625" style="102" customWidth="1"/>
    <col min="4611" max="4611" width="37.85546875" style="102" customWidth="1"/>
    <col min="4612" max="4612" width="11" style="102" bestFit="1" customWidth="1"/>
    <col min="4613" max="4613" width="14.28515625" style="102" customWidth="1"/>
    <col min="4614" max="4614" width="23.42578125" style="102" customWidth="1"/>
    <col min="4615" max="4616" width="12" style="102" bestFit="1" customWidth="1"/>
    <col min="4617" max="4617" width="15.140625" style="102" bestFit="1" customWidth="1"/>
    <col min="4618" max="4865" width="9.140625" style="102"/>
    <col min="4866" max="4866" width="13.28515625" style="102" customWidth="1"/>
    <col min="4867" max="4867" width="37.85546875" style="102" customWidth="1"/>
    <col min="4868" max="4868" width="11" style="102" bestFit="1" customWidth="1"/>
    <col min="4869" max="4869" width="14.28515625" style="102" customWidth="1"/>
    <col min="4870" max="4870" width="23.42578125" style="102" customWidth="1"/>
    <col min="4871" max="4872" width="12" style="102" bestFit="1" customWidth="1"/>
    <col min="4873" max="4873" width="15.140625" style="102" bestFit="1" customWidth="1"/>
    <col min="4874" max="5121" width="9.140625" style="102"/>
    <col min="5122" max="5122" width="13.28515625" style="102" customWidth="1"/>
    <col min="5123" max="5123" width="37.85546875" style="102" customWidth="1"/>
    <col min="5124" max="5124" width="11" style="102" bestFit="1" customWidth="1"/>
    <col min="5125" max="5125" width="14.28515625" style="102" customWidth="1"/>
    <col min="5126" max="5126" width="23.42578125" style="102" customWidth="1"/>
    <col min="5127" max="5128" width="12" style="102" bestFit="1" customWidth="1"/>
    <col min="5129" max="5129" width="15.140625" style="102" bestFit="1" customWidth="1"/>
    <col min="5130" max="5377" width="9.140625" style="102"/>
    <col min="5378" max="5378" width="13.28515625" style="102" customWidth="1"/>
    <col min="5379" max="5379" width="37.85546875" style="102" customWidth="1"/>
    <col min="5380" max="5380" width="11" style="102" bestFit="1" customWidth="1"/>
    <col min="5381" max="5381" width="14.28515625" style="102" customWidth="1"/>
    <col min="5382" max="5382" width="23.42578125" style="102" customWidth="1"/>
    <col min="5383" max="5384" width="12" style="102" bestFit="1" customWidth="1"/>
    <col min="5385" max="5385" width="15.140625" style="102" bestFit="1" customWidth="1"/>
    <col min="5386" max="5633" width="9.140625" style="102"/>
    <col min="5634" max="5634" width="13.28515625" style="102" customWidth="1"/>
    <col min="5635" max="5635" width="37.85546875" style="102" customWidth="1"/>
    <col min="5636" max="5636" width="11" style="102" bestFit="1" customWidth="1"/>
    <col min="5637" max="5637" width="14.28515625" style="102" customWidth="1"/>
    <col min="5638" max="5638" width="23.42578125" style="102" customWidth="1"/>
    <col min="5639" max="5640" width="12" style="102" bestFit="1" customWidth="1"/>
    <col min="5641" max="5641" width="15.140625" style="102" bestFit="1" customWidth="1"/>
    <col min="5642" max="5889" width="9.140625" style="102"/>
    <col min="5890" max="5890" width="13.28515625" style="102" customWidth="1"/>
    <col min="5891" max="5891" width="37.85546875" style="102" customWidth="1"/>
    <col min="5892" max="5892" width="11" style="102" bestFit="1" customWidth="1"/>
    <col min="5893" max="5893" width="14.28515625" style="102" customWidth="1"/>
    <col min="5894" max="5894" width="23.42578125" style="102" customWidth="1"/>
    <col min="5895" max="5896" width="12" style="102" bestFit="1" customWidth="1"/>
    <col min="5897" max="5897" width="15.140625" style="102" bestFit="1" customWidth="1"/>
    <col min="5898" max="6145" width="9.140625" style="102"/>
    <col min="6146" max="6146" width="13.28515625" style="102" customWidth="1"/>
    <col min="6147" max="6147" width="37.85546875" style="102" customWidth="1"/>
    <col min="6148" max="6148" width="11" style="102" bestFit="1" customWidth="1"/>
    <col min="6149" max="6149" width="14.28515625" style="102" customWidth="1"/>
    <col min="6150" max="6150" width="23.42578125" style="102" customWidth="1"/>
    <col min="6151" max="6152" width="12" style="102" bestFit="1" customWidth="1"/>
    <col min="6153" max="6153" width="15.140625" style="102" bestFit="1" customWidth="1"/>
    <col min="6154" max="6401" width="9.140625" style="102"/>
    <col min="6402" max="6402" width="13.28515625" style="102" customWidth="1"/>
    <col min="6403" max="6403" width="37.85546875" style="102" customWidth="1"/>
    <col min="6404" max="6404" width="11" style="102" bestFit="1" customWidth="1"/>
    <col min="6405" max="6405" width="14.28515625" style="102" customWidth="1"/>
    <col min="6406" max="6406" width="23.42578125" style="102" customWidth="1"/>
    <col min="6407" max="6408" width="12" style="102" bestFit="1" customWidth="1"/>
    <col min="6409" max="6409" width="15.140625" style="102" bestFit="1" customWidth="1"/>
    <col min="6410" max="6657" width="9.140625" style="102"/>
    <col min="6658" max="6658" width="13.28515625" style="102" customWidth="1"/>
    <col min="6659" max="6659" width="37.85546875" style="102" customWidth="1"/>
    <col min="6660" max="6660" width="11" style="102" bestFit="1" customWidth="1"/>
    <col min="6661" max="6661" width="14.28515625" style="102" customWidth="1"/>
    <col min="6662" max="6662" width="23.42578125" style="102" customWidth="1"/>
    <col min="6663" max="6664" width="12" style="102" bestFit="1" customWidth="1"/>
    <col min="6665" max="6665" width="15.140625" style="102" bestFit="1" customWidth="1"/>
    <col min="6666" max="6913" width="9.140625" style="102"/>
    <col min="6914" max="6914" width="13.28515625" style="102" customWidth="1"/>
    <col min="6915" max="6915" width="37.85546875" style="102" customWidth="1"/>
    <col min="6916" max="6916" width="11" style="102" bestFit="1" customWidth="1"/>
    <col min="6917" max="6917" width="14.28515625" style="102" customWidth="1"/>
    <col min="6918" max="6918" width="23.42578125" style="102" customWidth="1"/>
    <col min="6919" max="6920" width="12" style="102" bestFit="1" customWidth="1"/>
    <col min="6921" max="6921" width="15.140625" style="102" bestFit="1" customWidth="1"/>
    <col min="6922" max="7169" width="9.140625" style="102"/>
    <col min="7170" max="7170" width="13.28515625" style="102" customWidth="1"/>
    <col min="7171" max="7171" width="37.85546875" style="102" customWidth="1"/>
    <col min="7172" max="7172" width="11" style="102" bestFit="1" customWidth="1"/>
    <col min="7173" max="7173" width="14.28515625" style="102" customWidth="1"/>
    <col min="7174" max="7174" width="23.42578125" style="102" customWidth="1"/>
    <col min="7175" max="7176" width="12" style="102" bestFit="1" customWidth="1"/>
    <col min="7177" max="7177" width="15.140625" style="102" bestFit="1" customWidth="1"/>
    <col min="7178" max="7425" width="9.140625" style="102"/>
    <col min="7426" max="7426" width="13.28515625" style="102" customWidth="1"/>
    <col min="7427" max="7427" width="37.85546875" style="102" customWidth="1"/>
    <col min="7428" max="7428" width="11" style="102" bestFit="1" customWidth="1"/>
    <col min="7429" max="7429" width="14.28515625" style="102" customWidth="1"/>
    <col min="7430" max="7430" width="23.42578125" style="102" customWidth="1"/>
    <col min="7431" max="7432" width="12" style="102" bestFit="1" customWidth="1"/>
    <col min="7433" max="7433" width="15.140625" style="102" bestFit="1" customWidth="1"/>
    <col min="7434" max="7681" width="9.140625" style="102"/>
    <col min="7682" max="7682" width="13.28515625" style="102" customWidth="1"/>
    <col min="7683" max="7683" width="37.85546875" style="102" customWidth="1"/>
    <col min="7684" max="7684" width="11" style="102" bestFit="1" customWidth="1"/>
    <col min="7685" max="7685" width="14.28515625" style="102" customWidth="1"/>
    <col min="7686" max="7686" width="23.42578125" style="102" customWidth="1"/>
    <col min="7687" max="7688" width="12" style="102" bestFit="1" customWidth="1"/>
    <col min="7689" max="7689" width="15.140625" style="102" bestFit="1" customWidth="1"/>
    <col min="7690" max="7937" width="9.140625" style="102"/>
    <col min="7938" max="7938" width="13.28515625" style="102" customWidth="1"/>
    <col min="7939" max="7939" width="37.85546875" style="102" customWidth="1"/>
    <col min="7940" max="7940" width="11" style="102" bestFit="1" customWidth="1"/>
    <col min="7941" max="7941" width="14.28515625" style="102" customWidth="1"/>
    <col min="7942" max="7942" width="23.42578125" style="102" customWidth="1"/>
    <col min="7943" max="7944" width="12" style="102" bestFit="1" customWidth="1"/>
    <col min="7945" max="7945" width="15.140625" style="102" bestFit="1" customWidth="1"/>
    <col min="7946" max="8193" width="9.140625" style="102"/>
    <col min="8194" max="8194" width="13.28515625" style="102" customWidth="1"/>
    <col min="8195" max="8195" width="37.85546875" style="102" customWidth="1"/>
    <col min="8196" max="8196" width="11" style="102" bestFit="1" customWidth="1"/>
    <col min="8197" max="8197" width="14.28515625" style="102" customWidth="1"/>
    <col min="8198" max="8198" width="23.42578125" style="102" customWidth="1"/>
    <col min="8199" max="8200" width="12" style="102" bestFit="1" customWidth="1"/>
    <col min="8201" max="8201" width="15.140625" style="102" bestFit="1" customWidth="1"/>
    <col min="8202" max="8449" width="9.140625" style="102"/>
    <col min="8450" max="8450" width="13.28515625" style="102" customWidth="1"/>
    <col min="8451" max="8451" width="37.85546875" style="102" customWidth="1"/>
    <col min="8452" max="8452" width="11" style="102" bestFit="1" customWidth="1"/>
    <col min="8453" max="8453" width="14.28515625" style="102" customWidth="1"/>
    <col min="8454" max="8454" width="23.42578125" style="102" customWidth="1"/>
    <col min="8455" max="8456" width="12" style="102" bestFit="1" customWidth="1"/>
    <col min="8457" max="8457" width="15.140625" style="102" bestFit="1" customWidth="1"/>
    <col min="8458" max="8705" width="9.140625" style="102"/>
    <col min="8706" max="8706" width="13.28515625" style="102" customWidth="1"/>
    <col min="8707" max="8707" width="37.85546875" style="102" customWidth="1"/>
    <col min="8708" max="8708" width="11" style="102" bestFit="1" customWidth="1"/>
    <col min="8709" max="8709" width="14.28515625" style="102" customWidth="1"/>
    <col min="8710" max="8710" width="23.42578125" style="102" customWidth="1"/>
    <col min="8711" max="8712" width="12" style="102" bestFit="1" customWidth="1"/>
    <col min="8713" max="8713" width="15.140625" style="102" bestFit="1" customWidth="1"/>
    <col min="8714" max="8961" width="9.140625" style="102"/>
    <col min="8962" max="8962" width="13.28515625" style="102" customWidth="1"/>
    <col min="8963" max="8963" width="37.85546875" style="102" customWidth="1"/>
    <col min="8964" max="8964" width="11" style="102" bestFit="1" customWidth="1"/>
    <col min="8965" max="8965" width="14.28515625" style="102" customWidth="1"/>
    <col min="8966" max="8966" width="23.42578125" style="102" customWidth="1"/>
    <col min="8967" max="8968" width="12" style="102" bestFit="1" customWidth="1"/>
    <col min="8969" max="8969" width="15.140625" style="102" bestFit="1" customWidth="1"/>
    <col min="8970" max="9217" width="9.140625" style="102"/>
    <col min="9218" max="9218" width="13.28515625" style="102" customWidth="1"/>
    <col min="9219" max="9219" width="37.85546875" style="102" customWidth="1"/>
    <col min="9220" max="9220" width="11" style="102" bestFit="1" customWidth="1"/>
    <col min="9221" max="9221" width="14.28515625" style="102" customWidth="1"/>
    <col min="9222" max="9222" width="23.42578125" style="102" customWidth="1"/>
    <col min="9223" max="9224" width="12" style="102" bestFit="1" customWidth="1"/>
    <col min="9225" max="9225" width="15.140625" style="102" bestFit="1" customWidth="1"/>
    <col min="9226" max="9473" width="9.140625" style="102"/>
    <col min="9474" max="9474" width="13.28515625" style="102" customWidth="1"/>
    <col min="9475" max="9475" width="37.85546875" style="102" customWidth="1"/>
    <col min="9476" max="9476" width="11" style="102" bestFit="1" customWidth="1"/>
    <col min="9477" max="9477" width="14.28515625" style="102" customWidth="1"/>
    <col min="9478" max="9478" width="23.42578125" style="102" customWidth="1"/>
    <col min="9479" max="9480" width="12" style="102" bestFit="1" customWidth="1"/>
    <col min="9481" max="9481" width="15.140625" style="102" bestFit="1" customWidth="1"/>
    <col min="9482" max="9729" width="9.140625" style="102"/>
    <col min="9730" max="9730" width="13.28515625" style="102" customWidth="1"/>
    <col min="9731" max="9731" width="37.85546875" style="102" customWidth="1"/>
    <col min="9732" max="9732" width="11" style="102" bestFit="1" customWidth="1"/>
    <col min="9733" max="9733" width="14.28515625" style="102" customWidth="1"/>
    <col min="9734" max="9734" width="23.42578125" style="102" customWidth="1"/>
    <col min="9735" max="9736" width="12" style="102" bestFit="1" customWidth="1"/>
    <col min="9737" max="9737" width="15.140625" style="102" bestFit="1" customWidth="1"/>
    <col min="9738" max="9985" width="9.140625" style="102"/>
    <col min="9986" max="9986" width="13.28515625" style="102" customWidth="1"/>
    <col min="9987" max="9987" width="37.85546875" style="102" customWidth="1"/>
    <col min="9988" max="9988" width="11" style="102" bestFit="1" customWidth="1"/>
    <col min="9989" max="9989" width="14.28515625" style="102" customWidth="1"/>
    <col min="9990" max="9990" width="23.42578125" style="102" customWidth="1"/>
    <col min="9991" max="9992" width="12" style="102" bestFit="1" customWidth="1"/>
    <col min="9993" max="9993" width="15.140625" style="102" bestFit="1" customWidth="1"/>
    <col min="9994" max="10241" width="9.140625" style="102"/>
    <col min="10242" max="10242" width="13.28515625" style="102" customWidth="1"/>
    <col min="10243" max="10243" width="37.85546875" style="102" customWidth="1"/>
    <col min="10244" max="10244" width="11" style="102" bestFit="1" customWidth="1"/>
    <col min="10245" max="10245" width="14.28515625" style="102" customWidth="1"/>
    <col min="10246" max="10246" width="23.42578125" style="102" customWidth="1"/>
    <col min="10247" max="10248" width="12" style="102" bestFit="1" customWidth="1"/>
    <col min="10249" max="10249" width="15.140625" style="102" bestFit="1" customWidth="1"/>
    <col min="10250" max="10497" width="9.140625" style="102"/>
    <col min="10498" max="10498" width="13.28515625" style="102" customWidth="1"/>
    <col min="10499" max="10499" width="37.85546875" style="102" customWidth="1"/>
    <col min="10500" max="10500" width="11" style="102" bestFit="1" customWidth="1"/>
    <col min="10501" max="10501" width="14.28515625" style="102" customWidth="1"/>
    <col min="10502" max="10502" width="23.42578125" style="102" customWidth="1"/>
    <col min="10503" max="10504" width="12" style="102" bestFit="1" customWidth="1"/>
    <col min="10505" max="10505" width="15.140625" style="102" bestFit="1" customWidth="1"/>
    <col min="10506" max="10753" width="9.140625" style="102"/>
    <col min="10754" max="10754" width="13.28515625" style="102" customWidth="1"/>
    <col min="10755" max="10755" width="37.85546875" style="102" customWidth="1"/>
    <col min="10756" max="10756" width="11" style="102" bestFit="1" customWidth="1"/>
    <col min="10757" max="10757" width="14.28515625" style="102" customWidth="1"/>
    <col min="10758" max="10758" width="23.42578125" style="102" customWidth="1"/>
    <col min="10759" max="10760" width="12" style="102" bestFit="1" customWidth="1"/>
    <col min="10761" max="10761" width="15.140625" style="102" bestFit="1" customWidth="1"/>
    <col min="10762" max="11009" width="9.140625" style="102"/>
    <col min="11010" max="11010" width="13.28515625" style="102" customWidth="1"/>
    <col min="11011" max="11011" width="37.85546875" style="102" customWidth="1"/>
    <col min="11012" max="11012" width="11" style="102" bestFit="1" customWidth="1"/>
    <col min="11013" max="11013" width="14.28515625" style="102" customWidth="1"/>
    <col min="11014" max="11014" width="23.42578125" style="102" customWidth="1"/>
    <col min="11015" max="11016" width="12" style="102" bestFit="1" customWidth="1"/>
    <col min="11017" max="11017" width="15.140625" style="102" bestFit="1" customWidth="1"/>
    <col min="11018" max="11265" width="9.140625" style="102"/>
    <col min="11266" max="11266" width="13.28515625" style="102" customWidth="1"/>
    <col min="11267" max="11267" width="37.85546875" style="102" customWidth="1"/>
    <col min="11268" max="11268" width="11" style="102" bestFit="1" customWidth="1"/>
    <col min="11269" max="11269" width="14.28515625" style="102" customWidth="1"/>
    <col min="11270" max="11270" width="23.42578125" style="102" customWidth="1"/>
    <col min="11271" max="11272" width="12" style="102" bestFit="1" customWidth="1"/>
    <col min="11273" max="11273" width="15.140625" style="102" bestFit="1" customWidth="1"/>
    <col min="11274" max="11521" width="9.140625" style="102"/>
    <col min="11522" max="11522" width="13.28515625" style="102" customWidth="1"/>
    <col min="11523" max="11523" width="37.85546875" style="102" customWidth="1"/>
    <col min="11524" max="11524" width="11" style="102" bestFit="1" customWidth="1"/>
    <col min="11525" max="11525" width="14.28515625" style="102" customWidth="1"/>
    <col min="11526" max="11526" width="23.42578125" style="102" customWidth="1"/>
    <col min="11527" max="11528" width="12" style="102" bestFit="1" customWidth="1"/>
    <col min="11529" max="11529" width="15.140625" style="102" bestFit="1" customWidth="1"/>
    <col min="11530" max="11777" width="9.140625" style="102"/>
    <col min="11778" max="11778" width="13.28515625" style="102" customWidth="1"/>
    <col min="11779" max="11779" width="37.85546875" style="102" customWidth="1"/>
    <col min="11780" max="11780" width="11" style="102" bestFit="1" customWidth="1"/>
    <col min="11781" max="11781" width="14.28515625" style="102" customWidth="1"/>
    <col min="11782" max="11782" width="23.42578125" style="102" customWidth="1"/>
    <col min="11783" max="11784" width="12" style="102" bestFit="1" customWidth="1"/>
    <col min="11785" max="11785" width="15.140625" style="102" bestFit="1" customWidth="1"/>
    <col min="11786" max="12033" width="9.140625" style="102"/>
    <col min="12034" max="12034" width="13.28515625" style="102" customWidth="1"/>
    <col min="12035" max="12035" width="37.85546875" style="102" customWidth="1"/>
    <col min="12036" max="12036" width="11" style="102" bestFit="1" customWidth="1"/>
    <col min="12037" max="12037" width="14.28515625" style="102" customWidth="1"/>
    <col min="12038" max="12038" width="23.42578125" style="102" customWidth="1"/>
    <col min="12039" max="12040" width="12" style="102" bestFit="1" customWidth="1"/>
    <col min="12041" max="12041" width="15.140625" style="102" bestFit="1" customWidth="1"/>
    <col min="12042" max="12289" width="9.140625" style="102"/>
    <col min="12290" max="12290" width="13.28515625" style="102" customWidth="1"/>
    <col min="12291" max="12291" width="37.85546875" style="102" customWidth="1"/>
    <col min="12292" max="12292" width="11" style="102" bestFit="1" customWidth="1"/>
    <col min="12293" max="12293" width="14.28515625" style="102" customWidth="1"/>
    <col min="12294" max="12294" width="23.42578125" style="102" customWidth="1"/>
    <col min="12295" max="12296" width="12" style="102" bestFit="1" customWidth="1"/>
    <col min="12297" max="12297" width="15.140625" style="102" bestFit="1" customWidth="1"/>
    <col min="12298" max="12545" width="9.140625" style="102"/>
    <col min="12546" max="12546" width="13.28515625" style="102" customWidth="1"/>
    <col min="12547" max="12547" width="37.85546875" style="102" customWidth="1"/>
    <col min="12548" max="12548" width="11" style="102" bestFit="1" customWidth="1"/>
    <col min="12549" max="12549" width="14.28515625" style="102" customWidth="1"/>
    <col min="12550" max="12550" width="23.42578125" style="102" customWidth="1"/>
    <col min="12551" max="12552" width="12" style="102" bestFit="1" customWidth="1"/>
    <col min="12553" max="12553" width="15.140625" style="102" bestFit="1" customWidth="1"/>
    <col min="12554" max="12801" width="9.140625" style="102"/>
    <col min="12802" max="12802" width="13.28515625" style="102" customWidth="1"/>
    <col min="12803" max="12803" width="37.85546875" style="102" customWidth="1"/>
    <col min="12804" max="12804" width="11" style="102" bestFit="1" customWidth="1"/>
    <col min="12805" max="12805" width="14.28515625" style="102" customWidth="1"/>
    <col min="12806" max="12806" width="23.42578125" style="102" customWidth="1"/>
    <col min="12807" max="12808" width="12" style="102" bestFit="1" customWidth="1"/>
    <col min="12809" max="12809" width="15.140625" style="102" bestFit="1" customWidth="1"/>
    <col min="12810" max="13057" width="9.140625" style="102"/>
    <col min="13058" max="13058" width="13.28515625" style="102" customWidth="1"/>
    <col min="13059" max="13059" width="37.85546875" style="102" customWidth="1"/>
    <col min="13060" max="13060" width="11" style="102" bestFit="1" customWidth="1"/>
    <col min="13061" max="13061" width="14.28515625" style="102" customWidth="1"/>
    <col min="13062" max="13062" width="23.42578125" style="102" customWidth="1"/>
    <col min="13063" max="13064" width="12" style="102" bestFit="1" customWidth="1"/>
    <col min="13065" max="13065" width="15.140625" style="102" bestFit="1" customWidth="1"/>
    <col min="13066" max="13313" width="9.140625" style="102"/>
    <col min="13314" max="13314" width="13.28515625" style="102" customWidth="1"/>
    <col min="13315" max="13315" width="37.85546875" style="102" customWidth="1"/>
    <col min="13316" max="13316" width="11" style="102" bestFit="1" customWidth="1"/>
    <col min="13317" max="13317" width="14.28515625" style="102" customWidth="1"/>
    <col min="13318" max="13318" width="23.42578125" style="102" customWidth="1"/>
    <col min="13319" max="13320" width="12" style="102" bestFit="1" customWidth="1"/>
    <col min="13321" max="13321" width="15.140625" style="102" bestFit="1" customWidth="1"/>
    <col min="13322" max="13569" width="9.140625" style="102"/>
    <col min="13570" max="13570" width="13.28515625" style="102" customWidth="1"/>
    <col min="13571" max="13571" width="37.85546875" style="102" customWidth="1"/>
    <col min="13572" max="13572" width="11" style="102" bestFit="1" customWidth="1"/>
    <col min="13573" max="13573" width="14.28515625" style="102" customWidth="1"/>
    <col min="13574" max="13574" width="23.42578125" style="102" customWidth="1"/>
    <col min="13575" max="13576" width="12" style="102" bestFit="1" customWidth="1"/>
    <col min="13577" max="13577" width="15.140625" style="102" bestFit="1" customWidth="1"/>
    <col min="13578" max="13825" width="9.140625" style="102"/>
    <col min="13826" max="13826" width="13.28515625" style="102" customWidth="1"/>
    <col min="13827" max="13827" width="37.85546875" style="102" customWidth="1"/>
    <col min="13828" max="13828" width="11" style="102" bestFit="1" customWidth="1"/>
    <col min="13829" max="13829" width="14.28515625" style="102" customWidth="1"/>
    <col min="13830" max="13830" width="23.42578125" style="102" customWidth="1"/>
    <col min="13831" max="13832" width="12" style="102" bestFit="1" customWidth="1"/>
    <col min="13833" max="13833" width="15.140625" style="102" bestFit="1" customWidth="1"/>
    <col min="13834" max="14081" width="9.140625" style="102"/>
    <col min="14082" max="14082" width="13.28515625" style="102" customWidth="1"/>
    <col min="14083" max="14083" width="37.85546875" style="102" customWidth="1"/>
    <col min="14084" max="14084" width="11" style="102" bestFit="1" customWidth="1"/>
    <col min="14085" max="14085" width="14.28515625" style="102" customWidth="1"/>
    <col min="14086" max="14086" width="23.42578125" style="102" customWidth="1"/>
    <col min="14087" max="14088" width="12" style="102" bestFit="1" customWidth="1"/>
    <col min="14089" max="14089" width="15.140625" style="102" bestFit="1" customWidth="1"/>
    <col min="14090" max="14337" width="9.140625" style="102"/>
    <col min="14338" max="14338" width="13.28515625" style="102" customWidth="1"/>
    <col min="14339" max="14339" width="37.85546875" style="102" customWidth="1"/>
    <col min="14340" max="14340" width="11" style="102" bestFit="1" customWidth="1"/>
    <col min="14341" max="14341" width="14.28515625" style="102" customWidth="1"/>
    <col min="14342" max="14342" width="23.42578125" style="102" customWidth="1"/>
    <col min="14343" max="14344" width="12" style="102" bestFit="1" customWidth="1"/>
    <col min="14345" max="14345" width="15.140625" style="102" bestFit="1" customWidth="1"/>
    <col min="14346" max="14593" width="9.140625" style="102"/>
    <col min="14594" max="14594" width="13.28515625" style="102" customWidth="1"/>
    <col min="14595" max="14595" width="37.85546875" style="102" customWidth="1"/>
    <col min="14596" max="14596" width="11" style="102" bestFit="1" customWidth="1"/>
    <col min="14597" max="14597" width="14.28515625" style="102" customWidth="1"/>
    <col min="14598" max="14598" width="23.42578125" style="102" customWidth="1"/>
    <col min="14599" max="14600" width="12" style="102" bestFit="1" customWidth="1"/>
    <col min="14601" max="14601" width="15.140625" style="102" bestFit="1" customWidth="1"/>
    <col min="14602" max="14849" width="9.140625" style="102"/>
    <col min="14850" max="14850" width="13.28515625" style="102" customWidth="1"/>
    <col min="14851" max="14851" width="37.85546875" style="102" customWidth="1"/>
    <col min="14852" max="14852" width="11" style="102" bestFit="1" customWidth="1"/>
    <col min="14853" max="14853" width="14.28515625" style="102" customWidth="1"/>
    <col min="14854" max="14854" width="23.42578125" style="102" customWidth="1"/>
    <col min="14855" max="14856" width="12" style="102" bestFit="1" customWidth="1"/>
    <col min="14857" max="14857" width="15.140625" style="102" bestFit="1" customWidth="1"/>
    <col min="14858" max="15105" width="9.140625" style="102"/>
    <col min="15106" max="15106" width="13.28515625" style="102" customWidth="1"/>
    <col min="15107" max="15107" width="37.85546875" style="102" customWidth="1"/>
    <col min="15108" max="15108" width="11" style="102" bestFit="1" customWidth="1"/>
    <col min="15109" max="15109" width="14.28515625" style="102" customWidth="1"/>
    <col min="15110" max="15110" width="23.42578125" style="102" customWidth="1"/>
    <col min="15111" max="15112" width="12" style="102" bestFit="1" customWidth="1"/>
    <col min="15113" max="15113" width="15.140625" style="102" bestFit="1" customWidth="1"/>
    <col min="15114" max="15361" width="9.140625" style="102"/>
    <col min="15362" max="15362" width="13.28515625" style="102" customWidth="1"/>
    <col min="15363" max="15363" width="37.85546875" style="102" customWidth="1"/>
    <col min="15364" max="15364" width="11" style="102" bestFit="1" customWidth="1"/>
    <col min="15365" max="15365" width="14.28515625" style="102" customWidth="1"/>
    <col min="15366" max="15366" width="23.42578125" style="102" customWidth="1"/>
    <col min="15367" max="15368" width="12" style="102" bestFit="1" customWidth="1"/>
    <col min="15369" max="15369" width="15.140625" style="102" bestFit="1" customWidth="1"/>
    <col min="15370" max="15617" width="9.140625" style="102"/>
    <col min="15618" max="15618" width="13.28515625" style="102" customWidth="1"/>
    <col min="15619" max="15619" width="37.85546875" style="102" customWidth="1"/>
    <col min="15620" max="15620" width="11" style="102" bestFit="1" customWidth="1"/>
    <col min="15621" max="15621" width="14.28515625" style="102" customWidth="1"/>
    <col min="15622" max="15622" width="23.42578125" style="102" customWidth="1"/>
    <col min="15623" max="15624" width="12" style="102" bestFit="1" customWidth="1"/>
    <col min="15625" max="15625" width="15.140625" style="102" bestFit="1" customWidth="1"/>
    <col min="15626" max="15873" width="9.140625" style="102"/>
    <col min="15874" max="15874" width="13.28515625" style="102" customWidth="1"/>
    <col min="15875" max="15875" width="37.85546875" style="102" customWidth="1"/>
    <col min="15876" max="15876" width="11" style="102" bestFit="1" customWidth="1"/>
    <col min="15877" max="15877" width="14.28515625" style="102" customWidth="1"/>
    <col min="15878" max="15878" width="23.42578125" style="102" customWidth="1"/>
    <col min="15879" max="15880" width="12" style="102" bestFit="1" customWidth="1"/>
    <col min="15881" max="15881" width="15.140625" style="102" bestFit="1" customWidth="1"/>
    <col min="15882" max="16129" width="9.140625" style="102"/>
    <col min="16130" max="16130" width="13.28515625" style="102" customWidth="1"/>
    <col min="16131" max="16131" width="37.85546875" style="102" customWidth="1"/>
    <col min="16132" max="16132" width="11" style="102" bestFit="1" customWidth="1"/>
    <col min="16133" max="16133" width="14.28515625" style="102" customWidth="1"/>
    <col min="16134" max="16134" width="23.42578125" style="102" customWidth="1"/>
    <col min="16135" max="16136" width="12" style="102" bestFit="1" customWidth="1"/>
    <col min="16137" max="16137" width="15.140625" style="102" bestFit="1" customWidth="1"/>
    <col min="16138" max="16384" width="9.140625" style="102"/>
  </cols>
  <sheetData>
    <row r="1" spans="2:9" ht="13.5" thickBot="1" x14ac:dyDescent="0.25"/>
    <row r="2" spans="2:9" x14ac:dyDescent="0.2">
      <c r="B2" s="103"/>
      <c r="C2" s="104"/>
      <c r="D2" s="104"/>
      <c r="E2" s="105"/>
      <c r="F2" s="104"/>
      <c r="G2" s="104"/>
      <c r="H2" s="104"/>
      <c r="I2" s="106"/>
    </row>
    <row r="3" spans="2:9" x14ac:dyDescent="0.2">
      <c r="B3" s="107"/>
      <c r="C3" s="164"/>
      <c r="D3" s="164"/>
      <c r="E3" s="164"/>
      <c r="F3" s="164"/>
      <c r="G3" s="164"/>
      <c r="H3" s="164"/>
      <c r="I3" s="108"/>
    </row>
    <row r="4" spans="2:9" x14ac:dyDescent="0.2">
      <c r="B4" s="107"/>
      <c r="C4" s="164"/>
      <c r="D4" s="164"/>
      <c r="E4" s="164"/>
      <c r="F4" s="164"/>
      <c r="G4" s="164"/>
      <c r="H4" s="164"/>
      <c r="I4" s="108"/>
    </row>
    <row r="5" spans="2:9" x14ac:dyDescent="0.2">
      <c r="B5" s="107"/>
      <c r="C5" s="164"/>
      <c r="D5" s="164"/>
      <c r="E5" s="164"/>
      <c r="F5" s="164"/>
      <c r="G5" s="164"/>
      <c r="H5" s="164"/>
      <c r="I5" s="108"/>
    </row>
    <row r="6" spans="2:9" x14ac:dyDescent="0.2">
      <c r="B6" s="107"/>
      <c r="C6" s="164"/>
      <c r="D6" s="164"/>
      <c r="E6" s="164"/>
      <c r="F6" s="164"/>
      <c r="G6" s="164"/>
      <c r="H6" s="164"/>
      <c r="I6" s="108"/>
    </row>
    <row r="7" spans="2:9" x14ac:dyDescent="0.2">
      <c r="B7" s="107"/>
      <c r="C7" s="164"/>
      <c r="D7" s="164"/>
      <c r="E7" s="164"/>
      <c r="F7" s="164"/>
      <c r="G7" s="164"/>
      <c r="H7" s="164"/>
      <c r="I7" s="108"/>
    </row>
    <row r="8" spans="2:9" ht="15" x14ac:dyDescent="0.25">
      <c r="B8" s="107"/>
      <c r="C8" s="109"/>
      <c r="D8" s="110" t="e">
        <f>IF('[1]Check-list'!#REF!&lt;&gt;"",'[1]Check-list'!#REF!," ")</f>
        <v>#REF!</v>
      </c>
      <c r="E8" s="110"/>
      <c r="F8" s="110"/>
      <c r="G8" s="110"/>
      <c r="H8" s="110"/>
      <c r="I8" s="111"/>
    </row>
    <row r="9" spans="2:9" ht="15" x14ac:dyDescent="0.25">
      <c r="B9" s="107"/>
      <c r="C9" s="109"/>
      <c r="D9" s="110"/>
      <c r="E9" s="110"/>
      <c r="F9" s="110"/>
      <c r="G9" s="110"/>
      <c r="H9" s="110"/>
      <c r="I9" s="111"/>
    </row>
    <row r="10" spans="2:9" ht="15" x14ac:dyDescent="0.25">
      <c r="B10" s="107"/>
      <c r="C10" s="109"/>
      <c r="D10" s="110"/>
      <c r="E10" s="110"/>
      <c r="F10" s="110"/>
      <c r="G10" s="110"/>
      <c r="H10" s="110"/>
      <c r="I10" s="111"/>
    </row>
    <row r="11" spans="2:9" ht="15.75" x14ac:dyDescent="0.25">
      <c r="B11" s="165" t="s">
        <v>131</v>
      </c>
      <c r="C11" s="166"/>
      <c r="D11" s="166"/>
      <c r="E11" s="166"/>
      <c r="F11" s="166"/>
      <c r="G11" s="166"/>
      <c r="H11" s="166"/>
      <c r="I11" s="167"/>
    </row>
    <row r="12" spans="2:9" x14ac:dyDescent="0.2">
      <c r="B12" s="107"/>
      <c r="C12" s="112"/>
      <c r="D12" s="112"/>
      <c r="E12" s="113"/>
      <c r="F12" s="112"/>
      <c r="G12" s="112"/>
      <c r="H12" s="112"/>
      <c r="I12" s="108"/>
    </row>
    <row r="13" spans="2:9" ht="15.75" x14ac:dyDescent="0.2">
      <c r="B13" s="168"/>
      <c r="C13" s="169"/>
      <c r="D13" s="169"/>
      <c r="E13" s="169"/>
      <c r="F13" s="169"/>
      <c r="G13" s="169"/>
      <c r="H13" s="169"/>
      <c r="I13" s="170"/>
    </row>
    <row r="14" spans="2:9" ht="15.75" thickBot="1" x14ac:dyDescent="0.3">
      <c r="B14" s="107"/>
      <c r="C14" s="109"/>
      <c r="D14" s="110"/>
      <c r="E14" s="110"/>
      <c r="F14" s="110"/>
      <c r="G14" s="110"/>
      <c r="H14" s="110"/>
      <c r="I14" s="111"/>
    </row>
    <row r="15" spans="2:9" ht="51.75" customHeight="1" thickBot="1" x14ac:dyDescent="0.25">
      <c r="B15" s="171" t="s">
        <v>1</v>
      </c>
      <c r="C15" s="172"/>
      <c r="D15" s="172"/>
      <c r="E15" s="172"/>
      <c r="F15" s="172"/>
      <c r="G15" s="172"/>
      <c r="H15" s="172"/>
      <c r="I15" s="173"/>
    </row>
    <row r="16" spans="2:9" ht="30" customHeight="1" thickBot="1" x14ac:dyDescent="0.25">
      <c r="B16" s="174" t="s">
        <v>173</v>
      </c>
      <c r="C16" s="175"/>
      <c r="D16" s="175"/>
      <c r="E16" s="175"/>
      <c r="F16" s="175"/>
      <c r="G16" s="175"/>
      <c r="H16" s="175"/>
      <c r="I16" s="176"/>
    </row>
    <row r="17" spans="2:13" ht="13.5" thickBot="1" x14ac:dyDescent="0.25">
      <c r="B17" s="177" t="s">
        <v>132</v>
      </c>
      <c r="C17" s="177" t="s">
        <v>133</v>
      </c>
      <c r="D17" s="177" t="s">
        <v>134</v>
      </c>
      <c r="E17" s="178" t="s">
        <v>135</v>
      </c>
      <c r="F17" s="178" t="s">
        <v>136</v>
      </c>
      <c r="G17" s="177" t="s">
        <v>137</v>
      </c>
      <c r="H17" s="177"/>
      <c r="I17" s="177"/>
    </row>
    <row r="18" spans="2:13" ht="15.75" thickBot="1" x14ac:dyDescent="0.25">
      <c r="B18" s="177"/>
      <c r="C18" s="177"/>
      <c r="D18" s="177"/>
      <c r="E18" s="179"/>
      <c r="F18" s="179"/>
      <c r="G18" s="114" t="s">
        <v>138</v>
      </c>
      <c r="H18" s="114" t="s">
        <v>139</v>
      </c>
      <c r="I18" s="114" t="s">
        <v>140</v>
      </c>
      <c r="M18" s="115"/>
    </row>
    <row r="19" spans="2:13" ht="13.5" thickBot="1" x14ac:dyDescent="0.25">
      <c r="B19" s="116">
        <v>1</v>
      </c>
      <c r="C19" s="117" t="s">
        <v>141</v>
      </c>
      <c r="D19" s="140">
        <v>0</v>
      </c>
      <c r="E19" s="116"/>
      <c r="F19" s="116" t="str">
        <f>IF(AND(D19&gt;=G19,D19&lt;=I19),"OK","DIFERE")</f>
        <v>DIFERE</v>
      </c>
      <c r="G19" s="119">
        <v>3.7999999999999999E-2</v>
      </c>
      <c r="H19" s="119">
        <v>4.0099999999999997E-2</v>
      </c>
      <c r="I19" s="119">
        <v>4.6699999999999998E-2</v>
      </c>
    </row>
    <row r="20" spans="2:13" ht="13.5" thickBot="1" x14ac:dyDescent="0.25">
      <c r="B20" s="116">
        <v>2</v>
      </c>
      <c r="C20" s="117" t="s">
        <v>142</v>
      </c>
      <c r="D20" s="140">
        <v>0</v>
      </c>
      <c r="E20" s="116"/>
      <c r="F20" s="116" t="str">
        <f>IF(AND(D20&gt;=G20,D20&lt;=I20),"OK","DIFERE")</f>
        <v>DIFERE</v>
      </c>
      <c r="G20" s="119">
        <v>3.2000000000000002E-3</v>
      </c>
      <c r="H20" s="119">
        <v>4.0000000000000001E-3</v>
      </c>
      <c r="I20" s="119">
        <v>7.4000000000000003E-3</v>
      </c>
    </row>
    <row r="21" spans="2:13" ht="13.5" thickBot="1" x14ac:dyDescent="0.25">
      <c r="B21" s="116">
        <v>3</v>
      </c>
      <c r="C21" s="117" t="s">
        <v>143</v>
      </c>
      <c r="D21" s="140">
        <v>0</v>
      </c>
      <c r="E21" s="116"/>
      <c r="F21" s="116" t="str">
        <f>IF(AND(D21&gt;=G21,D21&lt;=I21),"OK","DIFERE")</f>
        <v>DIFERE</v>
      </c>
      <c r="G21" s="119">
        <v>5.0000000000000001E-3</v>
      </c>
      <c r="H21" s="119">
        <v>5.5999999999999999E-3</v>
      </c>
      <c r="I21" s="119">
        <v>9.7000000000000003E-3</v>
      </c>
    </row>
    <row r="22" spans="2:13" ht="13.5" thickBot="1" x14ac:dyDescent="0.25">
      <c r="B22" s="116">
        <v>4</v>
      </c>
      <c r="C22" s="117" t="s">
        <v>144</v>
      </c>
      <c r="D22" s="140">
        <v>0</v>
      </c>
      <c r="E22" s="116"/>
      <c r="F22" s="116" t="str">
        <f>IF(AND(D22&gt;=G22,D22&lt;=I22),"OK","DIFERE")</f>
        <v>DIFERE</v>
      </c>
      <c r="G22" s="119">
        <v>1.0200000000000001E-2</v>
      </c>
      <c r="H22" s="119">
        <v>1.11E-2</v>
      </c>
      <c r="I22" s="119">
        <v>1.21E-2</v>
      </c>
    </row>
    <row r="23" spans="2:13" ht="13.5" thickBot="1" x14ac:dyDescent="0.25">
      <c r="B23" s="116">
        <v>5</v>
      </c>
      <c r="C23" s="117" t="s">
        <v>145</v>
      </c>
      <c r="D23" s="140">
        <v>0</v>
      </c>
      <c r="E23" s="116"/>
      <c r="F23" s="116" t="str">
        <f>IF(AND(D23&gt;=G23,D23&lt;=I23),"OK","DIFERE")</f>
        <v>DIFERE</v>
      </c>
      <c r="G23" s="119">
        <v>6.6400000000000001E-2</v>
      </c>
      <c r="H23" s="119">
        <v>7.2999999999999995E-2</v>
      </c>
      <c r="I23" s="119">
        <v>8.6900000000000005E-2</v>
      </c>
    </row>
    <row r="24" spans="2:13" ht="13.5" thickBot="1" x14ac:dyDescent="0.25">
      <c r="B24" s="116">
        <v>6</v>
      </c>
      <c r="C24" s="120" t="s">
        <v>146</v>
      </c>
      <c r="D24" s="121">
        <f>SUM(D25:D28)</f>
        <v>0</v>
      </c>
      <c r="E24" s="122"/>
      <c r="F24" s="112"/>
      <c r="G24" s="123"/>
      <c r="H24" s="123"/>
      <c r="I24" s="124"/>
    </row>
    <row r="25" spans="2:13" ht="13.5" thickBot="1" x14ac:dyDescent="0.25">
      <c r="B25" s="125" t="s">
        <v>147</v>
      </c>
      <c r="C25" s="126" t="s">
        <v>148</v>
      </c>
      <c r="D25" s="140">
        <v>0</v>
      </c>
      <c r="E25" s="122"/>
      <c r="F25" s="112"/>
      <c r="G25" s="112"/>
      <c r="H25" s="112"/>
      <c r="I25" s="108"/>
    </row>
    <row r="26" spans="2:13" ht="13.5" thickBot="1" x14ac:dyDescent="0.25">
      <c r="B26" s="125" t="s">
        <v>149</v>
      </c>
      <c r="C26" s="126" t="s">
        <v>150</v>
      </c>
      <c r="D26" s="140">
        <v>0</v>
      </c>
      <c r="E26" s="122"/>
      <c r="F26" s="112"/>
      <c r="G26" s="112"/>
      <c r="H26" s="112"/>
      <c r="I26" s="108"/>
    </row>
    <row r="27" spans="2:13" ht="13.5" thickBot="1" x14ac:dyDescent="0.25">
      <c r="B27" s="125" t="s">
        <v>151</v>
      </c>
      <c r="C27" s="126" t="s">
        <v>152</v>
      </c>
      <c r="D27" s="140">
        <v>0</v>
      </c>
      <c r="E27" s="122"/>
      <c r="F27" s="112"/>
      <c r="G27" s="112"/>
      <c r="H27" s="112"/>
      <c r="I27" s="108"/>
    </row>
    <row r="28" spans="2:13" ht="13.5" thickBot="1" x14ac:dyDescent="0.25">
      <c r="B28" s="125" t="s">
        <v>153</v>
      </c>
      <c r="C28" s="126" t="s">
        <v>154</v>
      </c>
      <c r="D28" s="140">
        <v>0</v>
      </c>
      <c r="E28" s="122"/>
      <c r="F28" s="112"/>
      <c r="G28" s="112"/>
      <c r="H28" s="112"/>
      <c r="I28" s="108"/>
    </row>
    <row r="29" spans="2:13" ht="13.5" thickBot="1" x14ac:dyDescent="0.25">
      <c r="B29" s="180" t="s">
        <v>155</v>
      </c>
      <c r="C29" s="180"/>
      <c r="D29" s="116"/>
      <c r="E29" s="116"/>
      <c r="F29" s="181" t="s">
        <v>156</v>
      </c>
      <c r="G29" s="182"/>
      <c r="H29" s="182"/>
      <c r="I29" s="183"/>
    </row>
    <row r="30" spans="2:13" ht="13.5" thickBot="1" x14ac:dyDescent="0.25">
      <c r="B30" s="180" t="s">
        <v>157</v>
      </c>
      <c r="C30" s="180"/>
      <c r="D30" s="116"/>
      <c r="E30" s="116"/>
      <c r="F30" s="127" t="s">
        <v>158</v>
      </c>
      <c r="G30" s="119">
        <v>0.19600000000000001</v>
      </c>
      <c r="H30" s="119">
        <v>0.2097</v>
      </c>
      <c r="I30" s="119">
        <v>0.24229999999999999</v>
      </c>
    </row>
    <row r="31" spans="2:13" ht="13.5" thickBot="1" x14ac:dyDescent="0.25">
      <c r="B31" s="184" t="s">
        <v>159</v>
      </c>
      <c r="C31" s="184"/>
      <c r="D31" s="118">
        <f>(((1+$D19+$D20+$D21)*(1+$D22)*(1+$D23)/(1-$D24)))-1</f>
        <v>0</v>
      </c>
      <c r="E31" s="116" t="str">
        <f>IF(AND($D31&gt;=$G31,$D31&lt;=$I31),"OK","DIFERE")</f>
        <v>DIFERE</v>
      </c>
      <c r="F31" s="127" t="s">
        <v>160</v>
      </c>
      <c r="G31" s="119">
        <f>((G30+1)*(1-E34))/((1-E34)-D28)-1</f>
        <v>0.19599999999999995</v>
      </c>
      <c r="H31" s="119">
        <f>((H30+1)*(1-E34))/((1-E34)-D28)-1</f>
        <v>0.2097</v>
      </c>
      <c r="I31" s="119">
        <f>((I30+1)*(1-E34))/((1-E34)-D28)-1</f>
        <v>0.24229999999999996</v>
      </c>
    </row>
    <row r="32" spans="2:13" ht="13.5" thickBot="1" x14ac:dyDescent="0.25">
      <c r="B32" s="107"/>
      <c r="C32" s="112"/>
      <c r="D32" s="112"/>
      <c r="E32" s="113"/>
      <c r="F32" s="112"/>
      <c r="G32" s="112"/>
      <c r="H32" s="112"/>
      <c r="I32" s="108"/>
    </row>
    <row r="33" spans="2:9" x14ac:dyDescent="0.2">
      <c r="B33" s="107"/>
      <c r="C33" s="112"/>
      <c r="D33" s="112"/>
      <c r="E33" s="113"/>
      <c r="F33" s="103" t="s">
        <v>161</v>
      </c>
      <c r="G33" s="104"/>
      <c r="H33" s="104"/>
      <c r="I33" s="106"/>
    </row>
    <row r="34" spans="2:9" x14ac:dyDescent="0.2">
      <c r="B34" s="107"/>
      <c r="C34" s="112"/>
      <c r="D34" s="112"/>
      <c r="E34" s="113"/>
      <c r="F34" s="107"/>
      <c r="G34" s="112"/>
      <c r="H34" s="112"/>
      <c r="I34" s="108"/>
    </row>
    <row r="35" spans="2:9" x14ac:dyDescent="0.2">
      <c r="B35" s="107"/>
      <c r="C35" s="112"/>
      <c r="D35" s="112"/>
      <c r="E35" s="113"/>
      <c r="F35" s="107"/>
      <c r="G35" s="112"/>
      <c r="H35" s="112"/>
      <c r="I35" s="108"/>
    </row>
    <row r="36" spans="2:9" x14ac:dyDescent="0.2">
      <c r="B36" s="107"/>
      <c r="C36" s="112"/>
      <c r="D36" s="112"/>
      <c r="E36" s="113"/>
      <c r="F36" s="107"/>
      <c r="G36" s="112"/>
      <c r="H36" s="112"/>
      <c r="I36" s="108"/>
    </row>
    <row r="37" spans="2:9" x14ac:dyDescent="0.2">
      <c r="B37" s="107" t="s">
        <v>162</v>
      </c>
      <c r="C37" s="112"/>
      <c r="D37" s="112"/>
      <c r="E37" s="113"/>
      <c r="F37" s="107"/>
      <c r="G37" s="112"/>
      <c r="H37" s="112"/>
      <c r="I37" s="108"/>
    </row>
    <row r="38" spans="2:9" x14ac:dyDescent="0.2">
      <c r="B38" s="107" t="s">
        <v>163</v>
      </c>
      <c r="C38" s="112"/>
      <c r="D38" s="112"/>
      <c r="E38" s="113"/>
      <c r="F38" s="107"/>
      <c r="G38" s="112"/>
      <c r="H38" s="112"/>
      <c r="I38" s="108"/>
    </row>
    <row r="39" spans="2:9" x14ac:dyDescent="0.2">
      <c r="B39" s="107" t="s">
        <v>164</v>
      </c>
      <c r="C39" s="112"/>
      <c r="D39" s="112"/>
      <c r="E39" s="113"/>
      <c r="F39" s="107"/>
      <c r="G39" s="112"/>
      <c r="H39" s="112"/>
      <c r="I39" s="108"/>
    </row>
    <row r="40" spans="2:9" ht="13.5" thickBot="1" x14ac:dyDescent="0.25">
      <c r="B40" s="107" t="s">
        <v>165</v>
      </c>
      <c r="C40" s="112"/>
      <c r="D40" s="112"/>
      <c r="E40" s="113"/>
      <c r="F40" s="128"/>
      <c r="G40" s="129"/>
      <c r="H40" s="129"/>
      <c r="I40" s="130"/>
    </row>
    <row r="41" spans="2:9" x14ac:dyDescent="0.2">
      <c r="B41" s="107" t="s">
        <v>166</v>
      </c>
      <c r="C41" s="112"/>
      <c r="D41" s="112"/>
      <c r="E41" s="113"/>
      <c r="F41" s="112"/>
      <c r="G41" s="112"/>
      <c r="H41" s="112"/>
      <c r="I41" s="108"/>
    </row>
    <row r="42" spans="2:9" x14ac:dyDescent="0.2">
      <c r="B42" s="107" t="s">
        <v>167</v>
      </c>
      <c r="C42" s="112"/>
      <c r="D42" s="112"/>
      <c r="E42" s="113"/>
      <c r="F42" s="112"/>
      <c r="G42" s="112"/>
      <c r="H42" s="112"/>
      <c r="I42" s="108"/>
    </row>
    <row r="43" spans="2:9" x14ac:dyDescent="0.2">
      <c r="B43" s="107" t="s">
        <v>168</v>
      </c>
      <c r="C43" s="112"/>
      <c r="D43" s="112"/>
      <c r="E43" s="113"/>
      <c r="F43" s="112"/>
      <c r="G43" s="112"/>
      <c r="H43" s="112"/>
      <c r="I43" s="108"/>
    </row>
    <row r="44" spans="2:9" x14ac:dyDescent="0.2">
      <c r="B44" s="107" t="s">
        <v>169</v>
      </c>
      <c r="C44" s="112"/>
      <c r="D44" s="112"/>
      <c r="E44" s="113"/>
      <c r="F44" s="131"/>
      <c r="G44" s="131"/>
      <c r="H44" s="131"/>
      <c r="I44" s="108"/>
    </row>
    <row r="45" spans="2:9" x14ac:dyDescent="0.2">
      <c r="B45" s="107"/>
      <c r="C45" s="112"/>
      <c r="D45" s="112"/>
      <c r="E45" s="113"/>
      <c r="F45" s="163"/>
      <c r="G45" s="163"/>
      <c r="H45" s="163"/>
      <c r="I45" s="108"/>
    </row>
    <row r="46" spans="2:9" x14ac:dyDescent="0.2">
      <c r="B46" s="107"/>
      <c r="C46" s="132" t="s">
        <v>170</v>
      </c>
      <c r="D46" s="132"/>
      <c r="E46" s="113"/>
      <c r="F46" s="131"/>
      <c r="G46" s="131"/>
      <c r="H46" s="131"/>
      <c r="I46" s="108"/>
    </row>
    <row r="47" spans="2:9" x14ac:dyDescent="0.2">
      <c r="B47" s="107"/>
      <c r="C47" s="132"/>
      <c r="D47" s="132"/>
      <c r="E47" s="113"/>
      <c r="F47" s="131"/>
      <c r="G47" s="131"/>
      <c r="H47" s="131"/>
      <c r="I47" s="108"/>
    </row>
    <row r="48" spans="2:9" x14ac:dyDescent="0.2">
      <c r="B48" s="107" t="s">
        <v>171</v>
      </c>
      <c r="C48" s="132"/>
      <c r="D48" s="132"/>
      <c r="E48" s="113"/>
      <c r="F48" s="131"/>
      <c r="G48" s="131"/>
      <c r="H48" s="131"/>
      <c r="I48" s="108"/>
    </row>
    <row r="49" spans="2:9" ht="13.5" thickBot="1" x14ac:dyDescent="0.25">
      <c r="B49" s="128"/>
      <c r="C49" s="129"/>
      <c r="D49" s="129"/>
      <c r="E49" s="133"/>
      <c r="F49" s="129"/>
      <c r="G49" s="129"/>
      <c r="H49" s="129"/>
      <c r="I49" s="130"/>
    </row>
  </sheetData>
  <mergeCells count="16">
    <mergeCell ref="F45:H45"/>
    <mergeCell ref="C3:H7"/>
    <mergeCell ref="B11:I11"/>
    <mergeCell ref="B13:I13"/>
    <mergeCell ref="B15:I15"/>
    <mergeCell ref="B16:I16"/>
    <mergeCell ref="B17:B18"/>
    <mergeCell ref="C17:C18"/>
    <mergeCell ref="D17:D18"/>
    <mergeCell ref="E17:E18"/>
    <mergeCell ref="F17:F18"/>
    <mergeCell ref="G17:I17"/>
    <mergeCell ref="B29:C29"/>
    <mergeCell ref="F29:I29"/>
    <mergeCell ref="B30:C30"/>
    <mergeCell ref="B31:C31"/>
  </mergeCells>
  <pageMargins left="0.25" right="0.25" top="0.75" bottom="0.75" header="0.3" footer="0.3"/>
  <pageSetup scale="5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Modelo de proposta</vt:lpstr>
      <vt:lpstr>BDI - mod de prop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 Luis Arnoni Mendes</dc:creator>
  <cp:lastModifiedBy>Matheus Luis Arnoni Mendes</cp:lastModifiedBy>
  <cp:lastPrinted>2025-10-13T19:20:04Z</cp:lastPrinted>
  <dcterms:created xsi:type="dcterms:W3CDTF">2025-10-13T19:00:02Z</dcterms:created>
  <dcterms:modified xsi:type="dcterms:W3CDTF">2025-10-20T19:08:25Z</dcterms:modified>
</cp:coreProperties>
</file>