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COMISSOES\N-MAR\02.1_Licitações\19. Construção_RAMPA201\4. ANEXO III - Modelo de Apresentação das Propostas\"/>
    </mc:Choice>
  </mc:AlternateContent>
  <xr:revisionPtr revIDLastSave="0" documentId="13_ncr:1_{9F8202E9-7BB5-4D5C-BF71-4FB1E981D8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ODELO DE PROPOSTA" sheetId="29" r:id="rId1"/>
    <sheet name="BDI" sheetId="32" r:id="rId2"/>
    <sheet name="BDI_DIFERENCIADO" sheetId="3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\i" localSheetId="0">#REF!</definedName>
    <definedName name="\i">#REF!</definedName>
    <definedName name="_____________OUT98" localSheetId="2" hidden="1">{#N/A,#N/A,TRUE,"Serviços"}</definedName>
    <definedName name="_____________OUT98" hidden="1">{#N/A,#N/A,TRUE,"Serviços"}</definedName>
    <definedName name="____________OUT98" localSheetId="2" hidden="1">{#N/A,#N/A,TRUE,"Serviços"}</definedName>
    <definedName name="____________OUT98" hidden="1">{#N/A,#N/A,TRUE,"Serviços"}</definedName>
    <definedName name="____________OUT988" localSheetId="2" hidden="1">{#N/A,#N/A,TRUE,"Serviços"}</definedName>
    <definedName name="____________OUT988" hidden="1">{#N/A,#N/A,TRUE,"Serviços"}</definedName>
    <definedName name="___________OUT98" localSheetId="2" hidden="1">{#N/A,#N/A,TRUE,"Serviços"}</definedName>
    <definedName name="___________OUT98" hidden="1">{#N/A,#N/A,TRUE,"Serviços"}</definedName>
    <definedName name="___________OUT988" localSheetId="2" hidden="1">{#N/A,#N/A,TRUE,"Serviços"}</definedName>
    <definedName name="___________OUT988" hidden="1">{#N/A,#N/A,TRUE,"Serviços"}</definedName>
    <definedName name="___________OUT9888" localSheetId="2" hidden="1">{#N/A,#N/A,TRUE,"Serviços"}</definedName>
    <definedName name="___________OUT9888" hidden="1">{#N/A,#N/A,TRUE,"Serviços"}</definedName>
    <definedName name="__________OUT98" localSheetId="2" hidden="1">{#N/A,#N/A,TRUE,"Serviços"}</definedName>
    <definedName name="__________OUT98" hidden="1">{#N/A,#N/A,TRUE,"Serviços"}</definedName>
    <definedName name="_________OUT98" localSheetId="2" hidden="1">{#N/A,#N/A,TRUE,"Serviços"}</definedName>
    <definedName name="_________OUT98" hidden="1">{#N/A,#N/A,TRUE,"Serviços"}</definedName>
    <definedName name="_________OUTT98" localSheetId="2" hidden="1">{#N/A,#N/A,TRUE,"Serviços"}</definedName>
    <definedName name="_________OUTT98" hidden="1">{#N/A,#N/A,TRUE,"Serviços"}</definedName>
    <definedName name="_________OUTT988" localSheetId="2" hidden="1">{#N/A,#N/A,TRUE,"Serviços"}</definedName>
    <definedName name="_________OUTT988" hidden="1">{#N/A,#N/A,TRUE,"Serviços"}</definedName>
    <definedName name="________OUT98" localSheetId="2" hidden="1">{#N/A,#N/A,TRUE,"Serviços"}</definedName>
    <definedName name="________OUT98" hidden="1">{#N/A,#N/A,TRUE,"Serviços"}</definedName>
    <definedName name="________OUTTT98" localSheetId="2" hidden="1">{#N/A,#N/A,TRUE,"Serviços"}</definedName>
    <definedName name="________OUTTT98" hidden="1">{#N/A,#N/A,TRUE,"Serviços"}</definedName>
    <definedName name="_______OUT98" localSheetId="2" hidden="1">{#N/A,#N/A,TRUE,"Serviços"}</definedName>
    <definedName name="_______OUT98" hidden="1">{#N/A,#N/A,TRUE,"Serviços"}</definedName>
    <definedName name="_______OUT9888" localSheetId="2" hidden="1">{#N/A,#N/A,TRUE,"Serviços"}</definedName>
    <definedName name="_______OUT9888" hidden="1">{#N/A,#N/A,TRUE,"Serviços"}</definedName>
    <definedName name="______OUT98" localSheetId="2" hidden="1">{#N/A,#N/A,TRUE,"Serviços"}</definedName>
    <definedName name="______OUT98" hidden="1">{#N/A,#N/A,TRUE,"Serviços"}</definedName>
    <definedName name="______OUTT98888" localSheetId="2" hidden="1">{#N/A,#N/A,TRUE,"Serviços"}</definedName>
    <definedName name="______OUTT98888" hidden="1">{#N/A,#N/A,TRUE,"Serviços"}</definedName>
    <definedName name="_____OUT98" localSheetId="2" hidden="1">{#N/A,#N/A,TRUE,"Serviços"}</definedName>
    <definedName name="_____OUT98" hidden="1">{#N/A,#N/A,TRUE,"Serviços"}</definedName>
    <definedName name="_____OUTTT988" localSheetId="2" hidden="1">{#N/A,#N/A,TRUE,"Serviços"}</definedName>
    <definedName name="_____OUTTT988" hidden="1">{#N/A,#N/A,TRUE,"Serviços"}</definedName>
    <definedName name="____OUT98" localSheetId="2" hidden="1">{#N/A,#N/A,TRUE,"Serviços"}</definedName>
    <definedName name="____OUT98" hidden="1">{#N/A,#N/A,TRUE,"Serviços"}</definedName>
    <definedName name="____OUTTT98" localSheetId="2" hidden="1">{#N/A,#N/A,TRUE,"Serviços"}</definedName>
    <definedName name="____OUTTT98" hidden="1">{#N/A,#N/A,TRUE,"Serviços"}</definedName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OUT98" localSheetId="2" hidden="1">{#N/A,#N/A,TRUE,"Serviços"}</definedName>
    <definedName name="___OUT98" hidden="1">{#N/A,#N/A,TRUE,"Serviços"}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Anonymous_Sheet_DB__0">[1]PLANILHA_SINTÉTICA!#REF!</definedName>
    <definedName name="__OUT98" localSheetId="2" hidden="1">{#N/A,#N/A,TRUE,"Serviços"}</definedName>
    <definedName name="__OUT98" hidden="1">{#N/A,#N/A,TRUE,"Serviços"}</definedName>
    <definedName name="__OUT988888" localSheetId="2" hidden="1">{#N/A,#N/A,TRUE,"Serviços"}</definedName>
    <definedName name="__OUT988888" hidden="1">{#N/A,#N/A,TRUE,"Serviços"}</definedName>
    <definedName name="__xlnm.Print_Area_1">#REF!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xlnm._FilterDatabase" hidden="1">#REF!</definedName>
    <definedName name="_Key1" hidden="1">#REF!</definedName>
    <definedName name="_Key2" hidden="1">#REF!</definedName>
    <definedName name="_Order1" hidden="1">255</definedName>
    <definedName name="_Order2" hidden="1">0</definedName>
    <definedName name="_OUT98" localSheetId="2" hidden="1">{#N/A,#N/A,TRUE,"Serviços"}</definedName>
    <definedName name="_OUT98" hidden="1">{#N/A,#N/A,TRUE,"Serviços"}</definedName>
    <definedName name="_OUT98_" localSheetId="2" hidden="1">{#N/A,#N/A,TRUE,"Serviços"}</definedName>
    <definedName name="_OUT98_" hidden="1">{#N/A,#N/A,TRUE,"Serviços"}</definedName>
    <definedName name="_OUTTTT9888" localSheetId="2" hidden="1">{#N/A,#N/A,TRUE,"Serviços"}</definedName>
    <definedName name="_OUTTTT9888" hidden="1">{#N/A,#N/A,TRUE,"Serviços"}</definedName>
    <definedName name="_Parse_Out" hidden="1">#REF!</definedName>
    <definedName name="_R10P" localSheetId="0">#REF!</definedName>
    <definedName name="_R10P">#REF!</definedName>
    <definedName name="_R10R" localSheetId="0">#REF!</definedName>
    <definedName name="_R10R">#REF!</definedName>
    <definedName name="_R11P" localSheetId="0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egression_Int" hidden="1">1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Sort" hidden="1">#REF!</definedName>
    <definedName name="_tt1">"$#REF!.$A$1:$B$3278"</definedName>
    <definedName name="A" hidden="1">#REF!</definedName>
    <definedName name="A1P1" localSheetId="0">#REF!</definedName>
    <definedName name="A1P1">#REF!</definedName>
    <definedName name="A1P10" localSheetId="0">#REF!</definedName>
    <definedName name="A1P10">#REF!</definedName>
    <definedName name="A1P11" localSheetId="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a" hidden="1">#REF!</definedName>
    <definedName name="aaaa" hidden="1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anscount" hidden="1">3</definedName>
    <definedName name="_xlnm.Print_Area" localSheetId="1">BDI!$A$1:$I$43</definedName>
    <definedName name="_xlnm.Print_Area" localSheetId="2">BDI_DIFERENCIADO!$A$1:$I$43</definedName>
    <definedName name="_xlnm.Print_Area" localSheetId="0">'MODELO DE PROPOSTA'!$B$2:$E$67</definedName>
    <definedName name="asss" localSheetId="2" hidden="1">{#N/A,#N/A,TRUE,"Serviços"}</definedName>
    <definedName name="asss" hidden="1">{#N/A,#N/A,TRUE,"Serviços"}</definedName>
    <definedName name="AUDITORIO" localSheetId="0">#REF!</definedName>
    <definedName name="AUDITORIO">#REF!</definedName>
    <definedName name="BBB" localSheetId="0">#REF!</definedName>
    <definedName name="BBB">#REF!</definedName>
    <definedName name="BD" localSheetId="0">#REF!</definedName>
    <definedName name="BD">#REF!</definedName>
    <definedName name="BDI" localSheetId="1">BDI!$D$26</definedName>
    <definedName name="BDI" localSheetId="2">[2]BDI!$D$26</definedName>
    <definedName name="BDI">#REF!</definedName>
    <definedName name="BDI_DIFERENCIADO">BDI_DIFERENCIADO!$D$26</definedName>
    <definedName name="BDI_LIC">#REF!</definedName>
    <definedName name="BDI_OBSOLETO">#REF!</definedName>
    <definedName name="BDIDiferenciado">[2]DADOS!#REF!</definedName>
    <definedName name="Bloco" hidden="1">#REF!</definedName>
    <definedName name="Bloco2" hidden="1">#REF!</definedName>
    <definedName name="CadIns" hidden="1">#REF!</definedName>
    <definedName name="CadSrv" hidden="1">#REF!</definedName>
    <definedName name="CAPA" localSheetId="2" hidden="1">{#N/A,#N/A,TRUE,"Serviços"}</definedName>
    <definedName name="CAPA" hidden="1">{#N/A,#N/A,TRUE,"Serviços"}</definedName>
    <definedName name="capa1" localSheetId="2" hidden="1">{#N/A,#N/A,TRUE,"Serviços"}</definedName>
    <definedName name="capa1" hidden="1">{#N/A,#N/A,TRUE,"Serviços"}</definedName>
    <definedName name="capa11" localSheetId="2" hidden="1">{#N/A,#N/A,TRUE,"Serviços"}</definedName>
    <definedName name="capa11" hidden="1">{#N/A,#N/A,TRUE,"Serviços"}</definedName>
    <definedName name="capa2" localSheetId="2" hidden="1">{#N/A,#N/A,TRUE,"Serviços"}</definedName>
    <definedName name="capa2" hidden="1">{#N/A,#N/A,TRUE,"Serviços"}</definedName>
    <definedName name="capa22" localSheetId="2" hidden="1">{#N/A,#N/A,TRUE,"Serviços"}</definedName>
    <definedName name="capa22" hidden="1">{#N/A,#N/A,TRUE,"Serviços"}</definedName>
    <definedName name="CAPAA" localSheetId="2" hidden="1">{#N/A,#N/A,TRUE,"Serviços"}</definedName>
    <definedName name="CAPAA" hidden="1">{#N/A,#N/A,TRUE,"Serviços"}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fs">#REF!</definedName>
    <definedName name="Chave" hidden="1">#REF!</definedName>
    <definedName name="Chave1" hidden="1">#REF!</definedName>
    <definedName name="Clas" hidden="1">MAX(LEN(#REF!))</definedName>
    <definedName name="Cliente" hidden="1">""</definedName>
    <definedName name="Cls" hidden="1">#N/A</definedName>
    <definedName name="Cod" hidden="1">#REF!</definedName>
    <definedName name="COFINS">'[3]Orç. Total'!$D$14</definedName>
    <definedName name="Coluna" hidden="1">#REF!</definedName>
    <definedName name="Comp" hidden="1">#REF!</definedName>
    <definedName name="COMP03" hidden="1">#REF!</definedName>
    <definedName name="comp3" hidden="1">#REF!</definedName>
    <definedName name="Consultor2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o" localSheetId="0">#REF!</definedName>
    <definedName name="crono">#REF!</definedName>
    <definedName name="CRONO_ADD" localSheetId="0">#REF!</definedName>
    <definedName name="CRONO_ADD">#REF!</definedName>
    <definedName name="CRONO_RES" localSheetId="0">#REF!</definedName>
    <definedName name="CRONO_RES">#REF!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sto0307732">#REF!</definedName>
    <definedName name="Custo0407820">#REF!</definedName>
    <definedName name="Custo0903845">#REF!</definedName>
    <definedName name="Custo1106057">#REF!</definedName>
    <definedName name="Custo1107892">#REF!</definedName>
    <definedName name="Custo1107896">#REF!</definedName>
    <definedName name="Custo1109669">#REF!</definedName>
    <definedName name="Custo1109680">#REF!</definedName>
    <definedName name="Custo1109697">#REF!</definedName>
    <definedName name="Custo1416140">#REF!</definedName>
    <definedName name="Custo1416201">#REF!</definedName>
    <definedName name="Custo1416256">#REF!</definedName>
    <definedName name="Custo1505877">#REF!</definedName>
    <definedName name="Custo1619003">#REF!</definedName>
    <definedName name="Custo1817720">#REF!</definedName>
    <definedName name="Custo1901558">#REF!</definedName>
    <definedName name="Custo1901618">#REF!</definedName>
    <definedName name="Custo1917422">#REF!</definedName>
    <definedName name="Custo2003316">#REF!</definedName>
    <definedName name="Custo2003714">#REF!</definedName>
    <definedName name="Custo2003866">#REF!</definedName>
    <definedName name="Custo2008091">#REF!</definedName>
    <definedName name="Custo2009619">#REF!</definedName>
    <definedName name="Custo2306618">#REF!</definedName>
    <definedName name="Custo2306645">#REF!</definedName>
    <definedName name="Custo2306672">#REF!</definedName>
    <definedName name="Custo2306699">#REF!</definedName>
    <definedName name="Custo3103302">#REF!</definedName>
    <definedName name="Custo3108000">#REF!</definedName>
    <definedName name="Custo3205868">#REF!</definedName>
    <definedName name="Custo3806423">#REF!</definedName>
    <definedName name="Custo3807865">#REF!</definedName>
    <definedName name="Custo4815671">#REF!</definedName>
    <definedName name="Custo5301023">#REF!</definedName>
    <definedName name="Custo5301088">#REF!</definedName>
    <definedName name="Custo5502381">#REF!</definedName>
    <definedName name="Custo5502979">#REF!</definedName>
    <definedName name="Custo5914314">#REF!</definedName>
    <definedName name="Custo5914329">#REF!</definedName>
    <definedName name="Custo5914344">#REF!</definedName>
    <definedName name="Custo5914675">#REF!</definedName>
    <definedName name="CustoCCU04">#REF!</definedName>
    <definedName name="CustoCCU13">#REF!</definedName>
    <definedName name="CustoCOMP16">#REF!</definedName>
    <definedName name="CustoCOMP4">#REF!</definedName>
    <definedName name="CustoCOMP5">#REF!</definedName>
    <definedName name="CustoCOMP6">#REF!</definedName>
    <definedName name="D" hidden="1">#REF!</definedName>
    <definedName name="DAER1" localSheetId="2" hidden="1">{#N/A,#N/A,TRUE,"Serviços"}</definedName>
    <definedName name="DAER1" hidden="1">{#N/A,#N/A,TRUE,"Serviços"}</definedName>
    <definedName name="DAER11" localSheetId="2" hidden="1">{#N/A,#N/A,TRUE,"Serviços"}</definedName>
    <definedName name="DAER11" hidden="1">{#N/A,#N/A,TRUE,"Serviços"}</definedName>
    <definedName name="DataRef">[2]DADOS!$C$11</definedName>
    <definedName name="DescAux" hidden="1">#N/A</definedName>
    <definedName name="dfgs" localSheetId="2" hidden="1">{#N/A,#N/A,TRUE,"Serviços"}</definedName>
    <definedName name="dfgs" hidden="1">{#N/A,#N/A,TRUE,"Serviços"}</definedName>
    <definedName name="dfgss" localSheetId="2" hidden="1">{#N/A,#N/A,TRUE,"Serviços"}</definedName>
    <definedName name="dfgss" hidden="1">{#N/A,#N/A,TRUE,"Serviços"}</definedName>
    <definedName name="DXBDFG">"$#REF!.$A$1:$B$2408"</definedName>
    <definedName name="EmpAux" hidden="1">""</definedName>
    <definedName name="EQ" hidden="1">#REF!</definedName>
    <definedName name="Estado">[2]DADOS!$C$12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f">'[4]Produto 09'!$H$8</definedName>
    <definedName name="FATURAS2002" localSheetId="2" hidden="1">{#N/A,#N/A,TRUE,"Serviços"}</definedName>
    <definedName name="FATURAS2002" hidden="1">{#N/A,#N/A,TRUE,"Serviços"}</definedName>
    <definedName name="FATURAS20022" localSheetId="2" hidden="1">{#N/A,#N/A,TRUE,"Serviços"}</definedName>
    <definedName name="FATURAS20022" hidden="1">{#N/A,#N/A,TRUE,"Serviços"}</definedName>
    <definedName name="figura1">"Figura 1"</definedName>
    <definedName name="FOLHA01" localSheetId="2" hidden="1">{#N/A,#N/A,TRUE,"Serviços"}</definedName>
    <definedName name="FOLHA01" hidden="1">{#N/A,#N/A,TRUE,"Serviços"}</definedName>
    <definedName name="FOLHA011" localSheetId="2" hidden="1">{#N/A,#N/A,TRUE,"Serviços"}</definedName>
    <definedName name="FOLHA011" hidden="1">{#N/A,#N/A,TRUE,"Serviços"}</definedName>
    <definedName name="folha1" localSheetId="2" hidden="1">{#N/A,#N/A,TRUE,"Serviços"}</definedName>
    <definedName name="folha1" hidden="1">{#N/A,#N/A,TRUE,"Serviços"}</definedName>
    <definedName name="folha11" localSheetId="2" hidden="1">{#N/A,#N/A,TRUE,"Serviços"}</definedName>
    <definedName name="folha11" hidden="1">{#N/A,#N/A,TRUE,"Serviços"}</definedName>
    <definedName name="Fresagem01" localSheetId="2" hidden="1">{#N/A,#N/A,TRUE,"Serviços"}</definedName>
    <definedName name="Fresagem01" hidden="1">{#N/A,#N/A,TRUE,"Serviços"}</definedName>
    <definedName name="Fresagem011" localSheetId="2" hidden="1">{#N/A,#N/A,TRUE,"Serviços"}</definedName>
    <definedName name="Fresagem011" hidden="1">{#N/A,#N/A,TRUE,"Serviços"}</definedName>
    <definedName name="gtryfj" localSheetId="2" hidden="1">{#N/A,#N/A,TRUE,"Serviços"}</definedName>
    <definedName name="gtryfj" hidden="1">{#N/A,#N/A,TRUE,"Serviços"}</definedName>
    <definedName name="gtryfjj" localSheetId="2" hidden="1">{#N/A,#N/A,TRUE,"Serviços"}</definedName>
    <definedName name="gtryfjj" hidden="1">{#N/A,#N/A,TRUE,"Serviços"}</definedName>
    <definedName name="Guia">"Figura 1"</definedName>
    <definedName name="H">'[4]Produto 10'!$H$8</definedName>
    <definedName name="HTML_CodePage" hidden="1">1252</definedName>
    <definedName name="HTML_Control" localSheetId="2" hidden="1">{"'1'!$A$2:$G$13"}</definedName>
    <definedName name="HTML_Control" hidden="1">{"'1'!$A$2:$G$13"}</definedName>
    <definedName name="HTML_Description" hidden="1">""</definedName>
    <definedName name="HTML_Email" hidden="1">"marcos@highway.com.br"</definedName>
    <definedName name="HTML_Header" hidden="1">"1"</definedName>
    <definedName name="HTML_LastUpdate" hidden="1">"15/08/97"</definedName>
    <definedName name="HTML_LineAfter" hidden="1">TRUE</definedName>
    <definedName name="HTML_LineBefore" hidden="1">TRUE</definedName>
    <definedName name="HTML_Name" hidden="1">"PCRJ-SMO-CGC"</definedName>
    <definedName name="HTML_OBDlg2" hidden="1">TRUE</definedName>
    <definedName name="HTML_OBDlg4" hidden="1">TRUE</definedName>
    <definedName name="HTML_OS" hidden="1">0</definedName>
    <definedName name="HTML_PathFile" hidden="1">"C:\0marcos\MeuHTML.htm"</definedName>
    <definedName name="HTML_Title" hidden="1">"factoring"</definedName>
    <definedName name="ini" localSheetId="1">#REF!</definedName>
    <definedName name="ini" localSheetId="2">#REF!</definedName>
    <definedName name="ini" localSheetId="0">'[5] '!#REF!</definedName>
    <definedName name="ini">'[5] '!#REF!</definedName>
    <definedName name="Insumos" hidden="1">#REF!</definedName>
    <definedName name="Itens" hidden="1">#REF!</definedName>
    <definedName name="JANEIRO2003" localSheetId="2" hidden="1">{#N/A,#N/A,TRUE,"Serviços"}</definedName>
    <definedName name="JANEIRO2003" hidden="1">{#N/A,#N/A,TRUE,"Serviços"}</definedName>
    <definedName name="JANEIRO20033" localSheetId="2" hidden="1">{#N/A,#N/A,TRUE,"Serviços"}</definedName>
    <definedName name="JANEIRO20033" hidden="1">{#N/A,#N/A,TRUE,"Serviços"}</definedName>
    <definedName name="k">"$#REF!.$A$1:$B$2408"</definedName>
    <definedName name="lab" localSheetId="2" hidden="1">{#N/A,#N/A,TRUE,"Serviços"}</definedName>
    <definedName name="lab" hidden="1">{#N/A,#N/A,TRUE,"Serviços"}</definedName>
    <definedName name="labb" localSheetId="2" hidden="1">{#N/A,#N/A,TRUE,"Serviços"}</definedName>
    <definedName name="labb" hidden="1">{#N/A,#N/A,TRUE,"Serviços"}</definedName>
    <definedName name="Local" hidden="1">""</definedName>
    <definedName name="matriz" localSheetId="1">#REF!</definedName>
    <definedName name="matriz" localSheetId="2">#REF!</definedName>
    <definedName name="matriz" localSheetId="0">'[5] '!#REF!</definedName>
    <definedName name="matriz">'[5] '!#REF!</definedName>
    <definedName name="Max" hidden="1">COUNTIF(#REF!,"&lt;&gt;0")+3</definedName>
    <definedName name="MINUS" localSheetId="0">#REF!</definedName>
    <definedName name="MINUS">#REF!</definedName>
    <definedName name="MO" hidden="1">#REF!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localSheetId="1" hidden="1">""</definedName>
    <definedName name="Obra" localSheetId="2" hidden="1">""</definedName>
    <definedName name="OBRA">#REF!</definedName>
    <definedName name="OnOff" hidden="1">"ON"</definedName>
    <definedName name="orçamrest" localSheetId="2" hidden="1">{#N/A,#N/A,TRUE,"Serviços"}</definedName>
    <definedName name="orçamrest" hidden="1">{#N/A,#N/A,TRUE,"Serviços"}</definedName>
    <definedName name="orçamrestt" localSheetId="2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p" localSheetId="0">#REF!</definedName>
    <definedName name="p">#REF!</definedName>
    <definedName name="P_PITA">[1]PLANILHA_SINTÉTICA!#REF!</definedName>
    <definedName name="perp">'[6]Orç- Apoio Proj. Básico'!$K$67</definedName>
    <definedName name="PIS">'[3]Orç. Total'!$B$14</definedName>
    <definedName name="Plan1" localSheetId="1" hidden="1">#REF!</definedName>
    <definedName name="Plan1" localSheetId="2" hidden="1">#REF!</definedName>
    <definedName name="Plan1">"$#REF!.$A$1:$B$2408"</definedName>
    <definedName name="PLUS" localSheetId="0">#REF!</definedName>
    <definedName name="PLUS">#REF!</definedName>
    <definedName name="po" localSheetId="0">#REF!</definedName>
    <definedName name="po">#REF!</definedName>
    <definedName name="PORTINHO">[1]PLANILHA_SINTÉTICA!#REF!</definedName>
    <definedName name="Posição" hidden="1">#REF!</definedName>
    <definedName name="Prd" hidden="1">#N/A</definedName>
    <definedName name="PrdAux" hidden="1">#N/A</definedName>
    <definedName name="PrecoTotal">[2]Orcamento!$K$139</definedName>
    <definedName name="PROD_1" localSheetId="2" hidden="1">{#N/A,#N/A,TRUE,"Serviços"}</definedName>
    <definedName name="PROD_1" hidden="1">{#N/A,#N/A,TRUE,"Serviços"}</definedName>
    <definedName name="PROD_11" localSheetId="2" hidden="1">{#N/A,#N/A,TRUE,"Serviços"}</definedName>
    <definedName name="PROD_11" hidden="1">{#N/A,#N/A,TRUE,"Serviços"}</definedName>
    <definedName name="QD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EF" localSheetId="1">#REF!</definedName>
    <definedName name="REF" localSheetId="2">#REF!</definedName>
    <definedName name="REF" localSheetId="0">'[5] '!$F$464:$F$489</definedName>
    <definedName name="REF">'[5] '!$F$464:$F$489</definedName>
    <definedName name="REL" localSheetId="2" hidden="1">{#N/A,#N/A,TRUE,"Serviços"}</definedName>
    <definedName name="REL" hidden="1">{#N/A,#N/A,TRUE,"Serviços"}</definedName>
    <definedName name="Relat" hidden="1">#REF!</definedName>
    <definedName name="RELL" localSheetId="2" hidden="1">{#N/A,#N/A,TRUE,"Serviços"}</definedName>
    <definedName name="RELL" hidden="1">{#N/A,#N/A,TRUE,"Serviços"}</definedName>
    <definedName name="rere" localSheetId="0">#REF!</definedName>
    <definedName name="rere">#REF!</definedName>
    <definedName name="ROCIO">[1]PLANILHA_SINTÉTICA!#REF!</definedName>
    <definedName name="RODAPÉ" localSheetId="1">#REF!</definedName>
    <definedName name="RODAPÉ" localSheetId="2">#REF!</definedName>
    <definedName name="RODAPÉ" localSheetId="0">[5]Relatório!#REF!</definedName>
    <definedName name="RODAPÉ">[5]Relatório!#REF!</definedName>
    <definedName name="rr" localSheetId="2" hidden="1">{#N/A,#N/A,TRUE,"Serviços"}</definedName>
    <definedName name="rr" hidden="1">{#N/A,#N/A,TRUE,"Serviços"}</definedName>
    <definedName name="rrff" localSheetId="2" hidden="1">{#N/A,#N/A,TRUE,"Serviços"}</definedName>
    <definedName name="rrff" hidden="1">{#N/A,#N/A,TRUE,"Serviços"}</definedName>
    <definedName name="rrfff" localSheetId="2" hidden="1">{#N/A,#N/A,TRUE,"Serviços"}</definedName>
    <definedName name="rrfff" hidden="1">{#N/A,#N/A,TRUE,"Serviços"}</definedName>
    <definedName name="rrr" localSheetId="2" hidden="1">{#N/A,#N/A,TRUE,"Serviços"}</definedName>
    <definedName name="rrr" hidden="1">{#N/A,#N/A,TRUE,"Serviços"}</definedName>
    <definedName name="rt" localSheetId="0">#REF!</definedName>
    <definedName name="rt">#REF!</definedName>
    <definedName name="S10P1" localSheetId="0">#REF!</definedName>
    <definedName name="S10P1">#REF!</definedName>
    <definedName name="S10P10" localSheetId="0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asda" localSheetId="2" hidden="1">{#N/A,#N/A,TRUE,"Serviços"}</definedName>
    <definedName name="sasda" hidden="1">{#N/A,#N/A,TRUE,"Serviços"}</definedName>
    <definedName name="sasdaa" localSheetId="2" hidden="1">{#N/A,#N/A,TRUE,"Serviços"}</definedName>
    <definedName name="sasdaa" hidden="1">{#N/A,#N/A,TRUE,"Serviços"}</definedName>
    <definedName name="SE" hidden="1">#REF!</definedName>
    <definedName name="SemanaTerminando">[7]materiais!#REF!</definedName>
    <definedName name="sencount" hidden="1">1</definedName>
    <definedName name="SETEMBRO" localSheetId="2" hidden="1">{#N/A,#N/A,TRUE,"Serviços"}</definedName>
    <definedName name="SETEMBRO" hidden="1">{#N/A,#N/A,TRUE,"Serviços"}</definedName>
    <definedName name="SETEMBROO" localSheetId="2" hidden="1">{#N/A,#N/A,TRUE,"Serviços"}</definedName>
    <definedName name="SETEMBROO" hidden="1">{#N/A,#N/A,TRUE,"Serviços"}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_total" localSheetId="0">#REF!</definedName>
    <definedName name="soma_total">#REF!</definedName>
    <definedName name="SRV" hidden="1">#REF!</definedName>
    <definedName name="SS" hidden="1">#REF!</definedName>
    <definedName name="sub_item_1" localSheetId="0">#REF!</definedName>
    <definedName name="sub_item_1">#REF!</definedName>
    <definedName name="sub_item_10" localSheetId="0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 localSheetId="0">'[4]Prod. 03A CREMA-CIB'!$H$8</definedName>
    <definedName name="t">'[4]Prod. 03A CREMA-CIB'!$H$8</definedName>
    <definedName name="TableName">"Dummy"</definedName>
    <definedName name="teste">"$#REF!.$A$1:$B$3278"</definedName>
    <definedName name="ti">#REF!</definedName>
    <definedName name="_xlnm.Print_Titles" localSheetId="0">'MODELO DE PROPOSTA'!$4:$5</definedName>
    <definedName name="TOT" hidden="1">#REF!</definedName>
    <definedName name="TOTAL_ACU_REF" localSheetId="0">#REF!</definedName>
    <definedName name="TOTAL_ACU_REF">#REF!</definedName>
    <definedName name="TOTAL_ADD" localSheetId="0">#REF!</definedName>
    <definedName name="TOTAL_ADD">#REF!</definedName>
    <definedName name="TOTAL_ADD_ACU" localSheetId="0">#REF!</definedName>
    <definedName name="TOTAL_ADD_ACU">#REF!</definedName>
    <definedName name="TOTAL_REF">#REF!</definedName>
    <definedName name="TOTAL_RES">#REF!</definedName>
    <definedName name="TOTAL_RES_ACU">#REF!</definedName>
    <definedName name="TYUIO" localSheetId="2" hidden="1">{#N/A,#N/A,TRUE,"Serviços"}</definedName>
    <definedName name="TYUIO" hidden="1">{#N/A,#N/A,TRUE,"Serviços"}</definedName>
    <definedName name="TYUIOO" localSheetId="2" hidden="1">{#N/A,#N/A,TRUE,"Serviços"}</definedName>
    <definedName name="TYUIOO" hidden="1">{#N/A,#N/A,TRUE,"Serviços"}</definedName>
    <definedName name="un" hidden="1">#N/A</definedName>
    <definedName name="UnidAux" hidden="1">#N/A</definedName>
    <definedName name="VALADARES_1">[1]PLANILHA_SINTÉTICA!#REF!</definedName>
    <definedName name="VALADARES_2">[1]PLANILHA_SINTÉTICA!#REF!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Tipo." localSheetId="2" hidden="1">{#N/A,#N/A,TRUE,"Serviços"}</definedName>
    <definedName name="wrn.Tipo." hidden="1">{#N/A,#N/A,TRUE,"Serviços"}</definedName>
    <definedName name="wrn.Tipo.." localSheetId="2" hidden="1">{#N/A,#N/A,TRUE,"Serviços"}</definedName>
    <definedName name="wrn.Tipo.." hidden="1">{#N/A,#N/A,TRUE,"Serviços"}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7" i="29" l="1"/>
  <c r="E66" i="29"/>
  <c r="E65" i="29"/>
  <c r="E64" i="29"/>
  <c r="E63" i="29"/>
  <c r="E62" i="29"/>
  <c r="E61" i="29"/>
  <c r="E60" i="29"/>
  <c r="E59" i="29"/>
  <c r="E58" i="29"/>
  <c r="E57" i="29"/>
  <c r="E56" i="29"/>
  <c r="E55" i="29"/>
  <c r="E54" i="29"/>
  <c r="E53" i="29"/>
  <c r="E52" i="29"/>
  <c r="E51" i="29"/>
  <c r="E50" i="29"/>
  <c r="E49" i="29"/>
  <c r="E48" i="29"/>
  <c r="E47" i="29"/>
  <c r="E46" i="29"/>
  <c r="E45" i="29"/>
  <c r="E44" i="29"/>
  <c r="E43" i="29"/>
  <c r="E42" i="29"/>
  <c r="E41" i="29"/>
  <c r="E40" i="29"/>
  <c r="E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8" i="29"/>
  <c r="D21" i="29"/>
  <c r="D64" i="29"/>
  <c r="D60" i="29"/>
  <c r="D61" i="29"/>
  <c r="D54" i="29"/>
  <c r="D55" i="29"/>
  <c r="D50" i="29"/>
  <c r="D41" i="29"/>
  <c r="D52" i="29"/>
  <c r="D39" i="29"/>
  <c r="D37" i="29"/>
  <c r="D35" i="29"/>
  <c r="D31" i="29"/>
  <c r="D22" i="29"/>
  <c r="D15" i="29"/>
  <c r="D23" i="33"/>
  <c r="D19" i="33" s="1"/>
  <c r="F18" i="33"/>
  <c r="F17" i="33"/>
  <c r="F16" i="33"/>
  <c r="F15" i="33"/>
  <c r="F14" i="33"/>
  <c r="D23" i="32"/>
  <c r="I26" i="32" s="1"/>
  <c r="F18" i="32"/>
  <c r="F17" i="32"/>
  <c r="F16" i="32"/>
  <c r="F15" i="32"/>
  <c r="F14" i="32"/>
  <c r="D26" i="33" l="1"/>
  <c r="D19" i="32"/>
  <c r="H26" i="32"/>
  <c r="G26" i="32"/>
  <c r="D8" i="29"/>
  <c r="D26" i="32" l="1"/>
  <c r="E26" i="32" l="1"/>
  <c r="E25" i="32"/>
  <c r="E9" i="29"/>
  <c r="D47" i="29" l="1"/>
  <c r="D34" i="29" l="1"/>
  <c r="D27" i="29" l="1"/>
  <c r="D14" i="29" l="1"/>
  <c r="D6" i="29" s="1"/>
  <c r="E6" i="29"/>
  <c r="I11" i="32" l="1"/>
  <c r="I11" i="33" l="1"/>
  <c r="C16" i="32"/>
  <c r="C15" i="32"/>
  <c r="C14" i="32"/>
  <c r="C17" i="32" s="1"/>
  <c r="C18" i="32" s="1"/>
  <c r="C19" i="32"/>
  <c r="C16" i="33" l="1"/>
  <c r="C15" i="33"/>
  <c r="C14" i="33"/>
  <c r="C19" i="33"/>
  <c r="C24" i="32"/>
  <c r="C25" i="32" s="1"/>
  <c r="C17" i="33" l="1"/>
  <c r="C18" i="33" l="1"/>
  <c r="C24" i="33" s="1"/>
  <c r="C25" i="33" s="1"/>
</calcChain>
</file>

<file path=xl/sharedStrings.xml><?xml version="1.0" encoding="utf-8"?>
<sst xmlns="http://schemas.openxmlformats.org/spreadsheetml/2006/main" count="239" uniqueCount="181">
  <si>
    <t>SERVIÇOS PRELIMINARES</t>
  </si>
  <si>
    <t>ITEM</t>
  </si>
  <si>
    <t>DESCRIÇÃO</t>
  </si>
  <si>
    <t>PR-1</t>
  </si>
  <si>
    <t>DESCONTO</t>
  </si>
  <si>
    <t>SERVIÇOS FINAIS</t>
  </si>
  <si>
    <t>CCU.                COD.</t>
  </si>
  <si>
    <t>CPU00001</t>
  </si>
  <si>
    <t>CPU00003</t>
  </si>
  <si>
    <t>CPU00004</t>
  </si>
  <si>
    <t>PREÇO MÁXIMO DE REFERÊNCIA COM BDI</t>
  </si>
  <si>
    <t>PROPOSTA LICITANTE COM BDI</t>
  </si>
  <si>
    <t xml:space="preserve">Fabricação e Fornecimento </t>
  </si>
  <si>
    <t>CUSTO TOTAL DO SERVIÇO (R$):</t>
  </si>
  <si>
    <t>DISCRIMINAÇÃO</t>
  </si>
  <si>
    <t>VALOR (R$)</t>
  </si>
  <si>
    <t>TAXA (%)</t>
  </si>
  <si>
    <t>OBSERVAÇÃO</t>
  </si>
  <si>
    <t>SITUAÇÃO DO INTERVALO ADMISSIVEL</t>
  </si>
  <si>
    <t>1 Quartil</t>
  </si>
  <si>
    <t xml:space="preserve">Médio </t>
  </si>
  <si>
    <t>3 Quartil</t>
  </si>
  <si>
    <t>AC - ADMINISTRAÇÃO CENTRAL</t>
  </si>
  <si>
    <t>AC</t>
  </si>
  <si>
    <t>ADMINISTRAÇÃO CENTRAL</t>
  </si>
  <si>
    <t>SG - SEGUROS + GARANTIA</t>
  </si>
  <si>
    <t>SG</t>
  </si>
  <si>
    <t>SEGUROS + GARANTIA</t>
  </si>
  <si>
    <t>R - RISCOS</t>
  </si>
  <si>
    <t>R</t>
  </si>
  <si>
    <t>RISCOS</t>
  </si>
  <si>
    <t>DF - DESPESAS FINANCEIRAS</t>
  </si>
  <si>
    <t>DF</t>
  </si>
  <si>
    <t>DESPESAS FINANCEIRAS</t>
  </si>
  <si>
    <t>L - LUCRO BRUTO</t>
  </si>
  <si>
    <t>L</t>
  </si>
  <si>
    <t>LUCRO BRUTO</t>
  </si>
  <si>
    <t>I - IMPOSTOS</t>
  </si>
  <si>
    <t>I</t>
  </si>
  <si>
    <t>IMPOSTOS</t>
  </si>
  <si>
    <t>6.1</t>
  </si>
  <si>
    <t>PIS</t>
  </si>
  <si>
    <t>6.2</t>
  </si>
  <si>
    <t>COFINS</t>
  </si>
  <si>
    <t>6.3</t>
  </si>
  <si>
    <t>ISS (CONFORME LEGISLAÇÃO MUNICIPAL)</t>
  </si>
  <si>
    <t>6.4</t>
  </si>
  <si>
    <t>CONTRIB.PREV. SOBRE REC. BRUTA - CPRB</t>
  </si>
  <si>
    <t>Sem CPRB</t>
  </si>
  <si>
    <t>BDI (%)</t>
  </si>
  <si>
    <t>Com CPRB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</si>
  <si>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</si>
  <si>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</si>
  <si>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</si>
  <si>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</si>
  <si>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</si>
  <si>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</si>
  <si>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</si>
  <si>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</si>
  <si>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</si>
  <si>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>LICITANTE: Preencher com o valor do desconto</t>
  </si>
  <si>
    <t>Contratação de empresa especializada, para a elaboração do projeto executivo e execução estrutura destinada a movimentação e amarração de embarcações, incluindo uma rampa em concreto armado e plataforma flutuante em concreto com todos os acessórios, contemplando o fornecimento de todo o material, mão de obra, equipamentos e ferramentas necessárias à completa execução dos serviços</t>
  </si>
  <si>
    <t xml:space="preserve"> </t>
  </si>
  <si>
    <t>PARCELAS DO BDI (%)</t>
  </si>
  <si>
    <t>TOTAL DO BDI - SEM ITENS DO BDI DIFERENCIADO (R$)</t>
  </si>
  <si>
    <t>Parâmetros do Acórdão 2.622/2013 - Plenário</t>
  </si>
  <si>
    <t>PREÇO DE VENDA - SEM ITENS DO BDI DIFERENCIADO (R$)</t>
  </si>
  <si>
    <t>TOTAL DO BDI - ITENS DO BDI DIFERENCIADO (R$)</t>
  </si>
  <si>
    <t>PREÇO DE VENDA -  ITENS DO BDI DIFERENCIADO (R$)</t>
  </si>
  <si>
    <t>Instalação do canteiro de obras</t>
  </si>
  <si>
    <t>Administração Local</t>
  </si>
  <si>
    <t xml:space="preserve">Mobilização da equipe e equipamentos </t>
  </si>
  <si>
    <t>Projeto Executivo e Levantamentos</t>
  </si>
  <si>
    <t>Monitoramento Ambiental</t>
  </si>
  <si>
    <t>02</t>
  </si>
  <si>
    <t>ESTRUTURA CIVIL</t>
  </si>
  <si>
    <t>02.01</t>
  </si>
  <si>
    <t>FUNDAÇÃO</t>
  </si>
  <si>
    <t>02.01.01</t>
  </si>
  <si>
    <t>02.01.02</t>
  </si>
  <si>
    <t>Cravação</t>
  </si>
  <si>
    <t>02.01.03</t>
  </si>
  <si>
    <t>Arrasamento</t>
  </si>
  <si>
    <t>02.01.04</t>
  </si>
  <si>
    <t>Armadura</t>
  </si>
  <si>
    <t>02.01.05</t>
  </si>
  <si>
    <t>Concretagem</t>
  </si>
  <si>
    <t>02.02</t>
  </si>
  <si>
    <t>SUPERESTRUTURA</t>
  </si>
  <si>
    <t>02.02.01</t>
  </si>
  <si>
    <t>Pré-moldados</t>
  </si>
  <si>
    <t>02.02.01.01</t>
  </si>
  <si>
    <t>Fôrmas</t>
  </si>
  <si>
    <t>02.02.01.02</t>
  </si>
  <si>
    <t>02.02.01.03</t>
  </si>
  <si>
    <t>02.02.01.04</t>
  </si>
  <si>
    <t>Transporte e Montagem</t>
  </si>
  <si>
    <t>02.02.02</t>
  </si>
  <si>
    <t>In-loco</t>
  </si>
  <si>
    <t>02.02.02.01</t>
  </si>
  <si>
    <t>Formas</t>
  </si>
  <si>
    <t>02.02.02.02</t>
  </si>
  <si>
    <t>02.02.02.03</t>
  </si>
  <si>
    <t>02.03</t>
  </si>
  <si>
    <t>FLUTUANTE</t>
  </si>
  <si>
    <t>02.03.01</t>
  </si>
  <si>
    <t>Flutuante de Concreto</t>
  </si>
  <si>
    <t>02.03.02</t>
  </si>
  <si>
    <t>Passarela Metálica</t>
  </si>
  <si>
    <t>02.04</t>
  </si>
  <si>
    <t>ACESSÓRIOS</t>
  </si>
  <si>
    <t>02.04.01</t>
  </si>
  <si>
    <t>Defensas</t>
  </si>
  <si>
    <t>02.04.01.01</t>
  </si>
  <si>
    <t>Fornecimento e instalação</t>
  </si>
  <si>
    <t>02.04.02</t>
  </si>
  <si>
    <t>Cabeços</t>
  </si>
  <si>
    <t>02.04.02.01</t>
  </si>
  <si>
    <t>02.04.03</t>
  </si>
  <si>
    <t>Juntas de Dilatação e Vedação</t>
  </si>
  <si>
    <t>02.04.03.01</t>
  </si>
  <si>
    <t>Fornecimento e execução</t>
  </si>
  <si>
    <t>02.04.04</t>
  </si>
  <si>
    <t>Acessórios da Rampa</t>
  </si>
  <si>
    <t>02.04.04.01</t>
  </si>
  <si>
    <t>Reforço de Nylon para aresta da rampa - fornecimento e instalação</t>
  </si>
  <si>
    <t>02.04.04.02</t>
  </si>
  <si>
    <t>Elementos metálicos de interligação dos pré-moldados</t>
  </si>
  <si>
    <t>02.04.04.03</t>
  </si>
  <si>
    <t>Flutuante de plástico completo 38 m x 1 m - fornecimento e instalação</t>
  </si>
  <si>
    <t>02.04.04.04</t>
  </si>
  <si>
    <t>Rampa de acesso para o flutuante de plástico</t>
  </si>
  <si>
    <t>02.04.04.05</t>
  </si>
  <si>
    <t>Barra de Inox fixada na parede</t>
  </si>
  <si>
    <t>02.04.05</t>
  </si>
  <si>
    <t>Fechamentos e Portão</t>
  </si>
  <si>
    <t>02.04.05.01</t>
  </si>
  <si>
    <t>Remoção do alambrado</t>
  </si>
  <si>
    <t>02.04.05.02</t>
  </si>
  <si>
    <t>Alambrado e Portão de Abrir</t>
  </si>
  <si>
    <t>02.04.06</t>
  </si>
  <si>
    <t>Remoção de Trilho do Shiploader</t>
  </si>
  <si>
    <t>02.04.06.01</t>
  </si>
  <si>
    <t>Remoção</t>
  </si>
  <si>
    <t>02.04.07</t>
  </si>
  <si>
    <t>Guarda-Corpo</t>
  </si>
  <si>
    <t>02.04.07.01</t>
  </si>
  <si>
    <t>Guarda-corpo e corrimão metálico para passarelas para pedestres</t>
  </si>
  <si>
    <t>03</t>
  </si>
  <si>
    <t>GERAL</t>
  </si>
  <si>
    <t>03.01</t>
  </si>
  <si>
    <t>UTILIDADES</t>
  </si>
  <si>
    <t>03.01.01</t>
  </si>
  <si>
    <t>Sistema de Água Auxiliar</t>
  </si>
  <si>
    <t>03.01.02</t>
  </si>
  <si>
    <t>Sistema de Elétrica</t>
  </si>
  <si>
    <t>03.01.03</t>
  </si>
  <si>
    <t>Aterramento</t>
  </si>
  <si>
    <t>03.01.04</t>
  </si>
  <si>
    <t>Sistema de Iluminação</t>
  </si>
  <si>
    <t>04</t>
  </si>
  <si>
    <t>MECÂNICA</t>
  </si>
  <si>
    <t>04.01</t>
  </si>
  <si>
    <t>EQUIPAMENTOS</t>
  </si>
  <si>
    <t>04.01.01</t>
  </si>
  <si>
    <t>Guincho Elétrico de Movimentação</t>
  </si>
  <si>
    <t>04.01.02</t>
  </si>
  <si>
    <t>Pau de Carga</t>
  </si>
  <si>
    <t>05</t>
  </si>
  <si>
    <t>05.01.01.01</t>
  </si>
  <si>
    <t xml:space="preserve">Desmobilização </t>
  </si>
  <si>
    <t>01.04.01</t>
  </si>
  <si>
    <t xml:space="preserve"> Elaboração Databook</t>
  </si>
  <si>
    <t>05.01.01.02</t>
  </si>
  <si>
    <t>Elaboração As Built</t>
  </si>
  <si>
    <t>01.01</t>
  </si>
  <si>
    <t>01.02</t>
  </si>
  <si>
    <t>01.03</t>
  </si>
  <si>
    <t>01.04</t>
  </si>
  <si>
    <t>01.05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</si>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</sst>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&quot;* #,##0.00_);_(&quot;R$&quot;* \(#,##0.00\);_(&quot;R$&quot;* &quot;-&quot;??_);_(@_)"/>
  </numFmts>
  <fonts count="1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4" fillId="0" borderId="0"/>
    <xf numFmtId="9" fontId="5" fillId="0" borderId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4" fillId="0" borderId="0"/>
  </cellStyleXfs>
  <cellXfs count="155">
    <xf numFmtId="0" fontId="0" fillId="0" borderId="0" xfId="0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vertical="center"/>
    </xf>
    <xf numFmtId="0" fontId="1" fillId="0" borderId="0" xfId="6" applyFont="1" applyAlignment="1">
      <alignment vertical="center" wrapText="1"/>
    </xf>
    <xf numFmtId="0" fontId="2" fillId="0" borderId="0" xfId="6" applyFont="1" applyAlignment="1">
      <alignment vertical="center"/>
    </xf>
    <xf numFmtId="0" fontId="1" fillId="0" borderId="1" xfId="6" applyFont="1" applyBorder="1" applyAlignment="1">
      <alignment vertical="center"/>
    </xf>
    <xf numFmtId="0" fontId="1" fillId="0" borderId="1" xfId="6" applyFont="1" applyBorder="1" applyAlignment="1">
      <alignment vertical="center" wrapText="1"/>
    </xf>
    <xf numFmtId="0" fontId="1" fillId="0" borderId="1" xfId="6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  <xf numFmtId="0" fontId="2" fillId="0" borderId="3" xfId="6" applyFont="1" applyBorder="1" applyAlignment="1">
      <alignment vertical="center" wrapText="1"/>
    </xf>
    <xf numFmtId="0" fontId="2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vertical="center" wrapText="1"/>
    </xf>
    <xf numFmtId="44" fontId="2" fillId="0" borderId="0" xfId="9" applyFont="1" applyFill="1" applyBorder="1" applyAlignment="1">
      <alignment horizontal="center" vertical="center"/>
    </xf>
    <xf numFmtId="9" fontId="2" fillId="0" borderId="0" xfId="6" applyNumberFormat="1" applyFont="1" applyAlignment="1">
      <alignment vertical="center"/>
    </xf>
    <xf numFmtId="44" fontId="2" fillId="0" borderId="0" xfId="6" applyNumberFormat="1" applyFont="1" applyAlignment="1">
      <alignment vertical="center"/>
    </xf>
    <xf numFmtId="4" fontId="2" fillId="0" borderId="0" xfId="6" applyNumberFormat="1" applyFont="1" applyAlignment="1">
      <alignment vertical="center"/>
    </xf>
    <xf numFmtId="0" fontId="1" fillId="0" borderId="2" xfId="6" applyFont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164" fontId="1" fillId="0" borderId="0" xfId="6" applyNumberFormat="1" applyFont="1" applyAlignment="1">
      <alignment horizontal="center" vertical="center"/>
    </xf>
    <xf numFmtId="164" fontId="1" fillId="0" borderId="0" xfId="8" applyNumberFormat="1" applyFont="1" applyFill="1" applyBorder="1" applyAlignment="1">
      <alignment horizontal="center" vertical="center"/>
    </xf>
    <xf numFmtId="164" fontId="1" fillId="0" borderId="0" xfId="6" applyNumberFormat="1" applyFont="1" applyAlignment="1">
      <alignment horizontal="center"/>
    </xf>
    <xf numFmtId="43" fontId="2" fillId="0" borderId="0" xfId="8" applyFont="1" applyFill="1" applyBorder="1" applyAlignment="1">
      <alignment horizontal="center" vertical="center"/>
    </xf>
    <xf numFmtId="0" fontId="2" fillId="0" borderId="0" xfId="6" applyFont="1" applyBorder="1" applyAlignment="1">
      <alignment horizontal="center" vertical="center"/>
    </xf>
    <xf numFmtId="0" fontId="1" fillId="0" borderId="0" xfId="6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/>
    </xf>
    <xf numFmtId="0" fontId="2" fillId="0" borderId="3" xfId="6" applyFont="1" applyBorder="1" applyAlignment="1">
      <alignment horizontal="center" vertical="center" wrapText="1"/>
    </xf>
    <xf numFmtId="164" fontId="2" fillId="0" borderId="1" xfId="8" applyNumberFormat="1" applyFont="1" applyFill="1" applyBorder="1" applyAlignment="1">
      <alignment horizontal="center" vertical="center"/>
    </xf>
    <xf numFmtId="44" fontId="2" fillId="0" borderId="0" xfId="11" applyFont="1" applyBorder="1" applyAlignment="1">
      <alignment horizontal="center" vertical="center"/>
    </xf>
    <xf numFmtId="4" fontId="1" fillId="0" borderId="0" xfId="6" applyNumberFormat="1" applyFont="1" applyAlignment="1">
      <alignment vertical="center"/>
    </xf>
    <xf numFmtId="44" fontId="1" fillId="0" borderId="0" xfId="11" applyFont="1" applyAlignment="1">
      <alignment vertical="center"/>
    </xf>
    <xf numFmtId="0" fontId="7" fillId="3" borderId="0" xfId="12" applyFill="1"/>
    <xf numFmtId="0" fontId="7" fillId="0" borderId="0" xfId="12"/>
    <xf numFmtId="0" fontId="7" fillId="0" borderId="0" xfId="12" applyAlignment="1">
      <alignment vertical="center"/>
    </xf>
    <xf numFmtId="0" fontId="7" fillId="5" borderId="6" xfId="12" applyFill="1" applyBorder="1"/>
    <xf numFmtId="165" fontId="7" fillId="5" borderId="6" xfId="12" applyNumberFormat="1" applyFill="1" applyBorder="1" applyAlignment="1">
      <alignment horizontal="center"/>
    </xf>
    <xf numFmtId="10" fontId="7" fillId="6" borderId="6" xfId="12" applyNumberFormat="1" applyFill="1" applyBorder="1" applyAlignment="1">
      <alignment horizontal="center"/>
    </xf>
    <xf numFmtId="10" fontId="7" fillId="0" borderId="6" xfId="14" applyNumberFormat="1" applyFont="1" applyBorder="1" applyAlignment="1">
      <alignment horizontal="center"/>
    </xf>
    <xf numFmtId="10" fontId="7" fillId="6" borderId="6" xfId="14" applyNumberFormat="1" applyFont="1" applyFill="1" applyBorder="1" applyAlignment="1">
      <alignment horizontal="center"/>
    </xf>
    <xf numFmtId="0" fontId="7" fillId="5" borderId="6" xfId="12" applyFill="1" applyBorder="1" applyAlignment="1">
      <alignment horizontal="left"/>
    </xf>
    <xf numFmtId="165" fontId="7" fillId="5" borderId="6" xfId="13" applyFont="1" applyFill="1" applyBorder="1" applyAlignment="1">
      <alignment horizontal="center"/>
    </xf>
    <xf numFmtId="0" fontId="7" fillId="3" borderId="9" xfId="12" applyFill="1" applyBorder="1" applyAlignment="1">
      <alignment horizontal="center"/>
    </xf>
    <xf numFmtId="10" fontId="7" fillId="3" borderId="0" xfId="12" applyNumberFormat="1" applyFill="1"/>
    <xf numFmtId="10" fontId="7" fillId="3" borderId="10" xfId="12" applyNumberFormat="1" applyFill="1" applyBorder="1"/>
    <xf numFmtId="0" fontId="7" fillId="0" borderId="6" xfId="12" applyBorder="1" applyAlignment="1">
      <alignment horizontal="left" indent="5"/>
    </xf>
    <xf numFmtId="0" fontId="7" fillId="3" borderId="10" xfId="12" applyFill="1" applyBorder="1"/>
    <xf numFmtId="44" fontId="7" fillId="0" borderId="0" xfId="12" applyNumberFormat="1"/>
    <xf numFmtId="10" fontId="7" fillId="6" borderId="7" xfId="14" applyNumberFormat="1" applyFont="1" applyFill="1" applyBorder="1" applyAlignment="1">
      <alignment horizontal="center"/>
    </xf>
    <xf numFmtId="165" fontId="7" fillId="0" borderId="6" xfId="12" applyNumberFormat="1" applyBorder="1" applyAlignment="1">
      <alignment horizontal="center"/>
    </xf>
    <xf numFmtId="0" fontId="7" fillId="0" borderId="6" xfId="12" applyBorder="1"/>
    <xf numFmtId="0" fontId="7" fillId="3" borderId="11" xfId="12" applyFill="1" applyBorder="1"/>
    <xf numFmtId="0" fontId="7" fillId="3" borderId="14" xfId="12" applyFill="1" applyBorder="1"/>
    <xf numFmtId="10" fontId="7" fillId="0" borderId="0" xfId="14" applyNumberFormat="1" applyFont="1" applyBorder="1" applyAlignment="1">
      <alignment horizontal="center"/>
    </xf>
    <xf numFmtId="44" fontId="2" fillId="0" borderId="0" xfId="11" applyFont="1" applyAlignment="1">
      <alignment vertical="center"/>
    </xf>
    <xf numFmtId="0" fontId="2" fillId="0" borderId="0" xfId="6" applyFont="1" applyBorder="1" applyAlignment="1">
      <alignment vertical="center"/>
    </xf>
    <xf numFmtId="4" fontId="2" fillId="0" borderId="0" xfId="6" applyNumberFormat="1" applyFont="1" applyBorder="1" applyAlignment="1">
      <alignment vertical="center"/>
    </xf>
    <xf numFmtId="0" fontId="1" fillId="0" borderId="0" xfId="6" applyFont="1" applyBorder="1" applyAlignment="1">
      <alignment vertical="center"/>
    </xf>
    <xf numFmtId="4" fontId="1" fillId="0" borderId="0" xfId="6" applyNumberFormat="1" applyFont="1" applyBorder="1" applyAlignment="1">
      <alignment vertical="center"/>
    </xf>
    <xf numFmtId="0" fontId="1" fillId="0" borderId="13" xfId="6" applyFont="1" applyBorder="1" applyAlignment="1">
      <alignment vertical="center"/>
    </xf>
    <xf numFmtId="0" fontId="1" fillId="0" borderId="14" xfId="6" applyFont="1" applyBorder="1" applyAlignment="1">
      <alignment horizontal="center" vertical="center"/>
    </xf>
    <xf numFmtId="0" fontId="1" fillId="0" borderId="5" xfId="6" applyFont="1" applyBorder="1" applyAlignment="1">
      <alignment horizontal="center" vertical="center"/>
    </xf>
    <xf numFmtId="0" fontId="1" fillId="2" borderId="4" xfId="6" applyFont="1" applyFill="1" applyBorder="1" applyAlignment="1">
      <alignment horizontal="center" vertical="center" wrapText="1"/>
    </xf>
    <xf numFmtId="0" fontId="2" fillId="0" borderId="5" xfId="6" applyFont="1" applyBorder="1" applyAlignment="1">
      <alignment vertical="center"/>
    </xf>
    <xf numFmtId="0" fontId="2" fillId="2" borderId="4" xfId="6" applyFont="1" applyFill="1" applyBorder="1" applyAlignment="1">
      <alignment horizontal="center" vertical="center"/>
    </xf>
    <xf numFmtId="0" fontId="1" fillId="0" borderId="5" xfId="6" applyFont="1" applyBorder="1" applyAlignment="1">
      <alignment vertical="center"/>
    </xf>
    <xf numFmtId="0" fontId="2" fillId="2" borderId="14" xfId="6" applyFont="1" applyFill="1" applyBorder="1" applyAlignment="1">
      <alignment horizontal="center" vertical="center"/>
    </xf>
    <xf numFmtId="44" fontId="2" fillId="2" borderId="10" xfId="9" applyFont="1" applyFill="1" applyBorder="1" applyAlignment="1">
      <alignment horizontal="center" vertical="center"/>
    </xf>
    <xf numFmtId="0" fontId="1" fillId="0" borderId="0" xfId="6" applyFont="1" applyBorder="1" applyAlignment="1">
      <alignment horizontal="left" vertical="center"/>
    </xf>
    <xf numFmtId="10" fontId="2" fillId="0" borderId="0" xfId="7" applyNumberFormat="1" applyFont="1" applyFill="1" applyBorder="1" applyAlignment="1">
      <alignment horizontal="left" vertical="center"/>
    </xf>
    <xf numFmtId="0" fontId="2" fillId="7" borderId="6" xfId="6" applyFont="1" applyFill="1" applyBorder="1" applyAlignment="1">
      <alignment horizontal="center" vertical="center"/>
    </xf>
    <xf numFmtId="9" fontId="1" fillId="7" borderId="6" xfId="6" applyNumberFormat="1" applyFont="1" applyFill="1" applyBorder="1" applyAlignment="1">
      <alignment horizontal="center" vertical="center"/>
    </xf>
    <xf numFmtId="0" fontId="7" fillId="0" borderId="6" xfId="12" applyBorder="1" applyAlignment="1">
      <alignment horizontal="center"/>
    </xf>
    <xf numFmtId="0" fontId="7" fillId="0" borderId="6" xfId="12" applyBorder="1" applyAlignment="1">
      <alignment horizontal="center" vertical="center"/>
    </xf>
    <xf numFmtId="0" fontId="7" fillId="0" borderId="4" xfId="12" applyBorder="1" applyAlignment="1">
      <alignment horizontal="center"/>
    </xf>
    <xf numFmtId="0" fontId="7" fillId="3" borderId="0" xfId="12" applyFill="1" applyAlignment="1">
      <alignment horizontal="center"/>
    </xf>
    <xf numFmtId="0" fontId="7" fillId="0" borderId="0" xfId="12" applyAlignment="1">
      <alignment horizontal="center"/>
    </xf>
    <xf numFmtId="0" fontId="8" fillId="4" borderId="0" xfId="16" applyFont="1" applyFill="1" applyAlignment="1" applyProtection="1">
      <alignment horizontal="left"/>
      <protection locked="0"/>
    </xf>
    <xf numFmtId="0" fontId="11" fillId="4" borderId="0" xfId="16" applyFont="1" applyFill="1" applyAlignment="1" applyProtection="1">
      <alignment horizontal="right"/>
      <protection locked="0"/>
    </xf>
    <xf numFmtId="0" fontId="11" fillId="4" borderId="0" xfId="16" applyFont="1" applyFill="1" applyAlignment="1">
      <alignment horizontal="left"/>
    </xf>
    <xf numFmtId="0" fontId="9" fillId="4" borderId="0" xfId="16" applyFont="1" applyFill="1" applyAlignment="1">
      <alignment horizontal="left"/>
    </xf>
    <xf numFmtId="0" fontId="11" fillId="4" borderId="0" xfId="16" applyFont="1" applyFill="1" applyAlignment="1">
      <alignment horizontal="center"/>
    </xf>
    <xf numFmtId="0" fontId="12" fillId="3" borderId="0" xfId="12" applyFont="1" applyFill="1"/>
    <xf numFmtId="0" fontId="13" fillId="3" borderId="0" xfId="12" applyFont="1" applyFill="1"/>
    <xf numFmtId="0" fontId="14" fillId="3" borderId="0" xfId="12" applyFont="1" applyFill="1"/>
    <xf numFmtId="0" fontId="14" fillId="3" borderId="0" xfId="12" applyFont="1" applyFill="1" applyAlignment="1">
      <alignment horizontal="center"/>
    </xf>
    <xf numFmtId="165" fontId="7" fillId="8" borderId="6" xfId="13" applyFont="1" applyFill="1" applyBorder="1" applyAlignment="1">
      <alignment horizontal="center"/>
    </xf>
    <xf numFmtId="10" fontId="7" fillId="5" borderId="6" xfId="14" applyNumberFormat="1" applyFont="1" applyFill="1" applyBorder="1" applyAlignment="1">
      <alignment horizontal="center"/>
    </xf>
    <xf numFmtId="0" fontId="4" fillId="0" borderId="0" xfId="16"/>
    <xf numFmtId="10" fontId="7" fillId="8" borderId="6" xfId="14" applyNumberFormat="1" applyFont="1" applyFill="1" applyBorder="1" applyAlignment="1">
      <alignment horizontal="center"/>
    </xf>
    <xf numFmtId="0" fontId="7" fillId="3" borderId="12" xfId="12" applyFill="1" applyBorder="1"/>
    <xf numFmtId="0" fontId="7" fillId="3" borderId="2" xfId="12" applyFill="1" applyBorder="1"/>
    <xf numFmtId="0" fontId="7" fillId="3" borderId="9" xfId="12" applyFill="1" applyBorder="1"/>
    <xf numFmtId="0" fontId="7" fillId="3" borderId="13" xfId="12" applyFill="1" applyBorder="1"/>
    <xf numFmtId="0" fontId="7" fillId="3" borderId="1" xfId="12" applyFill="1" applyBorder="1"/>
    <xf numFmtId="0" fontId="7" fillId="3" borderId="1" xfId="15" applyFill="1" applyBorder="1"/>
    <xf numFmtId="0" fontId="7" fillId="8" borderId="0" xfId="12" applyFill="1"/>
    <xf numFmtId="0" fontId="7" fillId="8" borderId="0" xfId="12" applyFill="1" applyAlignment="1">
      <alignment horizontal="center"/>
    </xf>
    <xf numFmtId="165" fontId="7" fillId="0" borderId="6" xfId="12" applyNumberForma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44" fontId="1" fillId="0" borderId="0" xfId="11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vertical="center" wrapText="1"/>
    </xf>
    <xf numFmtId="0" fontId="10" fillId="0" borderId="15" xfId="0" applyFont="1" applyBorder="1"/>
    <xf numFmtId="0" fontId="10" fillId="0" borderId="16" xfId="0" applyFont="1" applyBorder="1" applyAlignment="1">
      <alignment vertical="center" wrapText="1"/>
    </xf>
    <xf numFmtId="44" fontId="2" fillId="0" borderId="16" xfId="9" applyFont="1" applyFill="1" applyBorder="1" applyAlignment="1">
      <alignment horizontal="center" vertical="center"/>
    </xf>
    <xf numFmtId="0" fontId="10" fillId="0" borderId="18" xfId="0" applyFont="1" applyBorder="1"/>
    <xf numFmtId="0" fontId="10" fillId="0" borderId="19" xfId="0" applyFont="1" applyBorder="1" applyAlignment="1">
      <alignment vertical="center" wrapText="1"/>
    </xf>
    <xf numFmtId="44" fontId="1" fillId="0" borderId="19" xfId="11" applyFont="1" applyBorder="1" applyAlignment="1">
      <alignment horizontal="center" vertical="center"/>
    </xf>
    <xf numFmtId="44" fontId="1" fillId="0" borderId="16" xfId="1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164" fontId="1" fillId="0" borderId="0" xfId="6" applyNumberFormat="1" applyFont="1" applyBorder="1" applyAlignment="1">
      <alignment horizontal="center" vertical="center"/>
    </xf>
    <xf numFmtId="0" fontId="1" fillId="0" borderId="0" xfId="6" applyFont="1" applyBorder="1" applyAlignment="1">
      <alignment horizontal="center" vertical="center" wrapText="1"/>
    </xf>
    <xf numFmtId="44" fontId="1" fillId="0" borderId="16" xfId="9" applyFont="1" applyFill="1" applyBorder="1" applyAlignment="1">
      <alignment horizontal="center" vertical="center"/>
    </xf>
    <xf numFmtId="44" fontId="1" fillId="2" borderId="17" xfId="9" applyFont="1" applyFill="1" applyBorder="1" applyAlignment="1">
      <alignment horizontal="center" vertical="center"/>
    </xf>
    <xf numFmtId="44" fontId="1" fillId="0" borderId="19" xfId="9" applyFont="1" applyFill="1" applyBorder="1" applyAlignment="1">
      <alignment horizontal="center" vertical="center"/>
    </xf>
    <xf numFmtId="44" fontId="2" fillId="0" borderId="0" xfId="6" applyNumberFormat="1" applyFont="1" applyBorder="1" applyAlignment="1">
      <alignment vertical="center"/>
    </xf>
    <xf numFmtId="44" fontId="1" fillId="0" borderId="17" xfId="9" applyFont="1" applyFill="1" applyBorder="1" applyAlignment="1">
      <alignment horizontal="center" vertical="center"/>
    </xf>
    <xf numFmtId="0" fontId="6" fillId="9" borderId="13" xfId="0" quotePrefix="1" applyFont="1" applyFill="1" applyBorder="1" applyAlignment="1">
      <alignment horizontal="left" vertical="center"/>
    </xf>
    <xf numFmtId="0" fontId="6" fillId="9" borderId="1" xfId="0" applyFont="1" applyFill="1" applyBorder="1" applyAlignment="1">
      <alignment horizontal="left" vertical="center" wrapText="1"/>
    </xf>
    <xf numFmtId="44" fontId="1" fillId="9" borderId="1" xfId="11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left" vertical="center"/>
    </xf>
    <xf numFmtId="0" fontId="6" fillId="9" borderId="2" xfId="0" applyFont="1" applyFill="1" applyBorder="1" applyAlignment="1">
      <alignment horizontal="left" vertical="center" wrapText="1"/>
    </xf>
    <xf numFmtId="44" fontId="1" fillId="9" borderId="2" xfId="11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left" vertical="center"/>
    </xf>
    <xf numFmtId="0" fontId="6" fillId="9" borderId="16" xfId="0" applyFont="1" applyFill="1" applyBorder="1" applyAlignment="1">
      <alignment horizontal="left" vertical="center" wrapText="1"/>
    </xf>
    <xf numFmtId="44" fontId="1" fillId="9" borderId="16" xfId="11" applyFont="1" applyFill="1" applyBorder="1" applyAlignment="1">
      <alignment horizontal="center" vertical="center"/>
    </xf>
    <xf numFmtId="164" fontId="1" fillId="9" borderId="17" xfId="6" applyNumberFormat="1" applyFont="1" applyFill="1" applyBorder="1" applyAlignment="1">
      <alignment horizontal="center" vertical="center"/>
    </xf>
    <xf numFmtId="0" fontId="1" fillId="0" borderId="6" xfId="6" applyFont="1" applyBorder="1" applyAlignment="1">
      <alignment horizontal="center" vertical="center" wrapText="1"/>
    </xf>
    <xf numFmtId="0" fontId="7" fillId="0" borderId="6" xfId="12" applyBorder="1" applyAlignment="1">
      <alignment horizontal="center" wrapText="1"/>
    </xf>
    <xf numFmtId="0" fontId="7" fillId="0" borderId="6" xfId="12" applyBorder="1" applyAlignment="1">
      <alignment horizontal="center"/>
    </xf>
    <xf numFmtId="0" fontId="7" fillId="0" borderId="2" xfId="12" applyBorder="1" applyAlignment="1">
      <alignment horizontal="center"/>
    </xf>
    <xf numFmtId="0" fontId="7" fillId="3" borderId="0" xfId="15" applyFill="1" applyAlignment="1">
      <alignment horizontal="center"/>
    </xf>
    <xf numFmtId="0" fontId="7" fillId="0" borderId="5" xfId="12" applyBorder="1" applyAlignment="1">
      <alignment horizontal="left"/>
    </xf>
    <xf numFmtId="0" fontId="7" fillId="0" borderId="4" xfId="12" applyBorder="1" applyAlignment="1">
      <alignment horizontal="left"/>
    </xf>
    <xf numFmtId="0" fontId="7" fillId="0" borderId="11" xfId="12" applyBorder="1" applyAlignment="1">
      <alignment horizontal="left"/>
    </xf>
    <xf numFmtId="0" fontId="7" fillId="0" borderId="5" xfId="12" applyBorder="1" applyAlignment="1">
      <alignment horizontal="center"/>
    </xf>
    <xf numFmtId="0" fontId="7" fillId="0" borderId="3" xfId="12" applyBorder="1" applyAlignment="1">
      <alignment horizontal="center"/>
    </xf>
    <xf numFmtId="0" fontId="7" fillId="0" borderId="4" xfId="12" applyBorder="1" applyAlignment="1">
      <alignment horizontal="center"/>
    </xf>
    <xf numFmtId="0" fontId="7" fillId="3" borderId="0" xfId="12" applyFill="1" applyAlignment="1">
      <alignment horizontal="center"/>
    </xf>
    <xf numFmtId="0" fontId="7" fillId="3" borderId="0" xfId="12" applyFill="1" applyAlignment="1">
      <alignment horizontal="right"/>
    </xf>
    <xf numFmtId="0" fontId="5" fillId="5" borderId="5" xfId="12" applyFont="1" applyFill="1" applyBorder="1" applyAlignment="1">
      <alignment horizontal="center"/>
    </xf>
    <xf numFmtId="0" fontId="5" fillId="5" borderId="3" xfId="12" applyFont="1" applyFill="1" applyBorder="1" applyAlignment="1">
      <alignment horizontal="center"/>
    </xf>
    <xf numFmtId="0" fontId="5" fillId="5" borderId="4" xfId="12" applyFont="1" applyFill="1" applyBorder="1" applyAlignment="1">
      <alignment horizontal="center"/>
    </xf>
    <xf numFmtId="0" fontId="7" fillId="0" borderId="6" xfId="12" applyBorder="1" applyAlignment="1">
      <alignment horizontal="center" vertical="center"/>
    </xf>
    <xf numFmtId="0" fontId="7" fillId="0" borderId="7" xfId="12" applyBorder="1" applyAlignment="1">
      <alignment horizontal="center" vertical="center" wrapText="1"/>
    </xf>
    <xf numFmtId="0" fontId="7" fillId="0" borderId="8" xfId="12" applyBorder="1" applyAlignment="1">
      <alignment horizontal="center" vertical="center" wrapText="1"/>
    </xf>
    <xf numFmtId="0" fontId="7" fillId="0" borderId="6" xfId="12" applyBorder="1" applyAlignment="1">
      <alignment horizontal="center" vertical="center" wrapText="1"/>
    </xf>
    <xf numFmtId="0" fontId="7" fillId="0" borderId="0" xfId="12" applyAlignment="1">
      <alignment horizontal="center"/>
    </xf>
    <xf numFmtId="0" fontId="7" fillId="0" borderId="11" xfId="12" applyBorder="1" applyAlignment="1">
      <alignment horizontal="center" vertical="center" wrapText="1"/>
    </xf>
    <xf numFmtId="0" fontId="7" fillId="0" borderId="14" xfId="12" applyBorder="1" applyAlignment="1">
      <alignment horizontal="center" vertical="center" wrapText="1"/>
    </xf>
  </cellXfs>
  <cellStyles count="17">
    <cellStyle name="Excel Built-in Normal" xfId="3" xr:uid="{A9E4BF64-130A-4819-B7EA-31149CD455F6}"/>
    <cellStyle name="Moeda" xfId="11" builtinId="4"/>
    <cellStyle name="Moeda 17" xfId="9" xr:uid="{78BC03B2-8FD1-46AB-844D-8C4893D736D3}"/>
    <cellStyle name="Moeda_pLANILHA DE BDI_MODELO v2_EXCEL" xfId="13" xr:uid="{9BEDBB3C-5441-4B60-86AC-A43456C632FE}"/>
    <cellStyle name="Normal" xfId="0" builtinId="0"/>
    <cellStyle name="Normal 16" xfId="4" xr:uid="{77EF8432-84A5-462B-A99F-AF13CB074113}"/>
    <cellStyle name="Normal 2" xfId="1" xr:uid="{DF84D865-24BB-46DF-B7BB-6C741409E64E}"/>
    <cellStyle name="Normal 2 2 2" xfId="10" xr:uid="{B3FE3D17-339F-4358-A923-B7424CD0AC48}"/>
    <cellStyle name="Normal 263" xfId="6" xr:uid="{700CB543-B99F-4805-A6EA-12A29FD67418}"/>
    <cellStyle name="Normal 4" xfId="16" xr:uid="{A1D7B484-3B8C-4D1F-B956-FF05F00FEBD8}"/>
    <cellStyle name="Normal_pLANILHA DE BDI_MODELO v2_EXCEL" xfId="12" xr:uid="{3C6A48CF-312C-4DD2-88ED-EFAF9AF24065}"/>
    <cellStyle name="Normal_Planilha RETROFIT PALÁCIO - VRF  DEZEMBRO  2013 CRONOGRAMA 15 MESES _ R02 - 2" xfId="15" xr:uid="{733C92FD-D3BB-4FA8-A297-58C3B7FA6B7C}"/>
    <cellStyle name="Porcentagem 17" xfId="7" xr:uid="{30064D93-416F-4D86-9C97-84489C122550}"/>
    <cellStyle name="Porcentagem 2" xfId="2" xr:uid="{A9F3E1EA-4F07-4D1D-9D88-5986E79662F7}"/>
    <cellStyle name="Porcentagem 2 2" xfId="5" xr:uid="{704372C0-D658-46E2-94AA-B3D7EB3D0E36}"/>
    <cellStyle name="Porcentagem_pLANILHA DE BDI_MODELO v2_EXCEL" xfId="14" xr:uid="{C57A78F1-53C8-44E6-9EDF-49E360592F11}"/>
    <cellStyle name="Vírgula 70" xfId="8" xr:uid="{3F1915CA-28AC-40F4-9D01-AEE9DE4CF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29</xdr:row>
      <xdr:rowOff>0</xdr:rowOff>
    </xdr:from>
    <xdr:to>
      <xdr:col>8</xdr:col>
      <xdr:colOff>914400</xdr:colOff>
      <xdr:row>33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B8EEC2A-0D30-4B7F-975C-3487C41F7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5886450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76200</xdr:rowOff>
    </xdr:from>
    <xdr:to>
      <xdr:col>1</xdr:col>
      <xdr:colOff>211325</xdr:colOff>
      <xdr:row>8</xdr:row>
      <xdr:rowOff>62651</xdr:rowOff>
    </xdr:to>
    <xdr:pic>
      <xdr:nvPicPr>
        <xdr:cNvPr id="3" name="Imagem 2" descr="1_2_assinaturas_marca_2_reduzida">
          <a:extLst>
            <a:ext uri="{FF2B5EF4-FFF2-40B4-BE49-F238E27FC236}">
              <a16:creationId xmlns:a16="http://schemas.microsoft.com/office/drawing/2014/main" id="{5A676023-7C65-4417-817B-CF28151BB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76200"/>
          <a:ext cx="1040000" cy="13390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238125</xdr:colOff>
      <xdr:row>0</xdr:row>
      <xdr:rowOff>142875</xdr:rowOff>
    </xdr:from>
    <xdr:to>
      <xdr:col>8</xdr:col>
      <xdr:colOff>979764</xdr:colOff>
      <xdr:row>5</xdr:row>
      <xdr:rowOff>80911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B39606F-A08A-4327-AD84-80EE3FB2D5E9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142875"/>
          <a:ext cx="2341839" cy="74766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200025</xdr:colOff>
      <xdr:row>6</xdr:row>
      <xdr:rowOff>0</xdr:rowOff>
    </xdr:to>
    <xdr:sp macro="" textlink="" fLocksText="0">
      <xdr:nvSpPr>
        <xdr:cNvPr id="5" name="Text Box 3">
          <a:extLst>
            <a:ext uri="{FF2B5EF4-FFF2-40B4-BE49-F238E27FC236}">
              <a16:creationId xmlns:a16="http://schemas.microsoft.com/office/drawing/2014/main" id="{36336DAB-F0A1-4A65-9E34-E6251C64F10F}"/>
            </a:ext>
          </a:extLst>
        </xdr:cNvPr>
        <xdr:cNvSpPr>
          <a:spLocks noChangeArrowheads="1"/>
        </xdr:cNvSpPr>
      </xdr:nvSpPr>
      <xdr:spPr bwMode="auto">
        <a:xfrm>
          <a:off x="885825" y="0"/>
          <a:ext cx="7029450" cy="9715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spcBef>
              <a:spcPts val="600"/>
            </a:spcBef>
          </a:pPr>
          <a:r>
            <a:rPr lang="pt-BR" sz="1100" b="1" i="0" baseline="0">
              <a:effectLst/>
              <a:latin typeface="+mn-lt"/>
              <a:ea typeface="+mn-ea"/>
              <a:cs typeface="+mn-cs"/>
            </a:rPr>
            <a:t>SECRETARIA DE ESTADO DAS CIDADES</a:t>
          </a:r>
          <a:endParaRPr lang="pt-BR">
            <a:effectLst/>
          </a:endParaRPr>
        </a:p>
        <a:p>
          <a:pPr algn="ctr" rtl="0">
            <a:spcBef>
              <a:spcPts val="600"/>
            </a:spcBef>
          </a:pPr>
          <a:r>
            <a:rPr lang="pt-BR" sz="1100" b="1" i="0" baseline="0">
              <a:effectLst/>
              <a:latin typeface="+mn-lt"/>
              <a:ea typeface="+mn-ea"/>
              <a:cs typeface="+mn-cs"/>
            </a:rPr>
            <a:t>DIRETORIA DE EDIFICAÇÕES</a:t>
          </a:r>
          <a:endParaRPr lang="pt-B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29</xdr:row>
      <xdr:rowOff>0</xdr:rowOff>
    </xdr:from>
    <xdr:to>
      <xdr:col>8</xdr:col>
      <xdr:colOff>914400</xdr:colOff>
      <xdr:row>33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7497FA2-E6E6-451E-A212-D5C4AEB4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5886450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76200</xdr:rowOff>
    </xdr:from>
    <xdr:to>
      <xdr:col>1</xdr:col>
      <xdr:colOff>211325</xdr:colOff>
      <xdr:row>8</xdr:row>
      <xdr:rowOff>62651</xdr:rowOff>
    </xdr:to>
    <xdr:pic>
      <xdr:nvPicPr>
        <xdr:cNvPr id="3" name="Imagem 2" descr="1_2_assinaturas_marca_2_reduzida">
          <a:extLst>
            <a:ext uri="{FF2B5EF4-FFF2-40B4-BE49-F238E27FC236}">
              <a16:creationId xmlns:a16="http://schemas.microsoft.com/office/drawing/2014/main" id="{2B3DA002-F003-4C7E-B9B6-3A40DAFC1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76200"/>
          <a:ext cx="1040000" cy="13390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238125</xdr:colOff>
      <xdr:row>0</xdr:row>
      <xdr:rowOff>142875</xdr:rowOff>
    </xdr:from>
    <xdr:to>
      <xdr:col>8</xdr:col>
      <xdr:colOff>979764</xdr:colOff>
      <xdr:row>5</xdr:row>
      <xdr:rowOff>80911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FDDEBEE-4C58-41E0-8B63-846092E44578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142875"/>
          <a:ext cx="2341839" cy="747661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200025</xdr:colOff>
      <xdr:row>6</xdr:row>
      <xdr:rowOff>0</xdr:rowOff>
    </xdr:to>
    <xdr:sp macro="" textlink="" fLocksText="0">
      <xdr:nvSpPr>
        <xdr:cNvPr id="5" name="Text Box 3">
          <a:extLst>
            <a:ext uri="{FF2B5EF4-FFF2-40B4-BE49-F238E27FC236}">
              <a16:creationId xmlns:a16="http://schemas.microsoft.com/office/drawing/2014/main" id="{2DBC3693-AC5E-4C25-B0B0-614785403527}"/>
            </a:ext>
          </a:extLst>
        </xdr:cNvPr>
        <xdr:cNvSpPr>
          <a:spLocks noChangeArrowheads="1"/>
        </xdr:cNvSpPr>
      </xdr:nvSpPr>
      <xdr:spPr bwMode="auto">
        <a:xfrm>
          <a:off x="885825" y="0"/>
          <a:ext cx="7029450" cy="9715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spcBef>
              <a:spcPts val="600"/>
            </a:spcBef>
          </a:pPr>
          <a:r>
            <a:rPr lang="pt-BR" sz="1100" b="1" i="0" baseline="0">
              <a:effectLst/>
              <a:latin typeface="+mn-lt"/>
              <a:ea typeface="+mn-ea"/>
              <a:cs typeface="+mn-cs"/>
            </a:rPr>
            <a:t>SECRETARIA DE ESTADO DAS CIDADES</a:t>
          </a:r>
          <a:endParaRPr lang="pt-BR">
            <a:effectLst/>
          </a:endParaRPr>
        </a:p>
        <a:p>
          <a:pPr algn="ctr" rtl="0">
            <a:spcBef>
              <a:spcPts val="600"/>
            </a:spcBef>
          </a:pPr>
          <a:r>
            <a:rPr lang="pt-BR" sz="1100" b="1" i="0" baseline="0">
              <a:effectLst/>
              <a:latin typeface="+mn-lt"/>
              <a:ea typeface="+mn-ea"/>
              <a:cs typeface="+mn-cs"/>
            </a:rPr>
            <a:t>DIRETORIA DE EDIFICAÇÕES</a:t>
          </a:r>
          <a:endParaRPr lang="pt-BR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ISSOES/N-MAR/02.1_Licita&#231;&#245;es/1_67.Projeto_basico_PPGL/OR&#199;AMENTO_REVISADO_2024_09_24/OR-015.089-200-00-001-R09-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ISSOES/N-MAR/02.1_Licita&#231;&#245;es/19.%20Constru&#231;&#227;o_RAMPA201/3.%20ANEXO%20II%20-%20Projeto%20B&#225;sico/OR&#199;AMENTO%20(INTERNO)/IFS-2502-220-G-CX-00001_R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Jura\ATermos%20de%20Refer&#234;ncia\Ano-15\01%20-%20ApoioT&#233;cnico-Manut.-SR-GO-DF%20-%20VF.%20Hernandes\00%20-%20Or&#231;.%20ApoioT&#233;cnico%20e%20Supervis&#227;o%20-%20SR-GO%20-%20Hernandes-Ver.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herme.godoy\Documents\Propostas\Maranh&#227;o\Supervis&#227;o%20Lote%2001%20-%20Or&#231;amento-%20Maranh&#227;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-JURA\DIR\AA%20TRefer&#234;ncia\Ano2013\Modalidade%20RDC\11%20-%20Nov-13\16%20-%20Super.%20RDC%20-%20BR-381-MG%20-P.Global%20-%20Obra%20Integrada\Auxiliares-BR-381-MG\X01%20-%20Or&#231;amento%20Sigiloso-P.Global%20-BR-487-PR-%20Obra%20Regime%20Integrad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s2001\SIMG-DF\DNIT\08.%20PNCV\6.%20DESENVOLVIMENTO\Ficha%20de%20Insumo\EQUIPAMEN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OLHA DE FECHAMENTO"/>
      <sheetName val="NOTAS"/>
      <sheetName val="BDI"/>
      <sheetName val="RESUMO"/>
      <sheetName val="PLANILHA_SINTÉTICA"/>
      <sheetName val="CRONOGRAMA"/>
      <sheetName val="COMPOSIÇÕES COMPLEMENTARES "/>
      <sheetName val="COTAÇÕES"/>
      <sheetName val="PLANILHA-2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309882.90999999997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ADOS"/>
      <sheetName val="BDI"/>
      <sheetName val="BDI_DIFERENCIADO"/>
      <sheetName val="DÓLAR"/>
      <sheetName val="FIC"/>
      <sheetName val="Equipamentos"/>
      <sheetName val="SINAPI-ÑDES"/>
      <sheetName val="SINAPI-DES"/>
      <sheetName val="SINAPI-I"/>
      <sheetName val="SINAPI"/>
      <sheetName val="Equip-DES"/>
      <sheetName val="Equip-ÑDES"/>
      <sheetName val="Mão de Obra"/>
      <sheetName val="MObra-DES"/>
      <sheetName val="MObra-ÑDES"/>
      <sheetName val="Materiais"/>
      <sheetName val="IndicesFGV"/>
      <sheetName val="FICeFIT"/>
      <sheetName val="DMT"/>
      <sheetName val="Cotações"/>
      <sheetName val="Reajuste"/>
      <sheetName val="Outras_Bases"/>
      <sheetName val="Orcamento"/>
      <sheetName val="CCUsPróprias"/>
      <sheetName val="Cronograma"/>
      <sheetName val="CurvaABC"/>
      <sheetName val="TEMPMObra"/>
      <sheetName val="TEMPEquip"/>
      <sheetName val="TEMPResultados"/>
      <sheetName val="Composições"/>
      <sheetName val="TEMPAtivAuxiliares"/>
      <sheetName val="TEMPInsumos"/>
      <sheetName val="Sintético"/>
      <sheetName val="CCU01"/>
      <sheetName val="FU - Equips"/>
      <sheetName val="CCU02"/>
      <sheetName val="CCU03"/>
      <sheetName val="CCU05"/>
      <sheetName val="CCU05(PROD)"/>
      <sheetName val="CCU06"/>
      <sheetName val="CCU07"/>
      <sheetName val="CCU08"/>
      <sheetName val="CCU09"/>
      <sheetName val="CCU10"/>
      <sheetName val="CCU11"/>
      <sheetName val="CCU14"/>
      <sheetName val="3713705"/>
      <sheetName val="1419543"/>
      <sheetName val="1400973"/>
      <sheetName val="3107967"/>
      <sheetName val="3713825"/>
      <sheetName val="3713904"/>
      <sheetName val="2408080"/>
      <sheetName val="2419704"/>
      <sheetName val="0307084"/>
      <sheetName val="0307737"/>
      <sheetName val="3806401"/>
      <sheetName val="2407979"/>
      <sheetName val="2407977"/>
      <sheetName val="2419790"/>
      <sheetName val="2408149"/>
      <sheetName val="5605942"/>
      <sheetName val="1400975"/>
      <sheetName val="3807863"/>
      <sheetName val="3806386"/>
      <sheetName val="2419705"/>
      <sheetName val="2408079"/>
      <sheetName val="5915323"/>
      <sheetName val="5915322"/>
      <sheetName val="5915474"/>
      <sheetName val="1608020"/>
      <sheetName val="5301077"/>
      <sheetName val="5915324"/>
      <sheetName val="5914569"/>
      <sheetName val="5914554"/>
      <sheetName val="5914539"/>
      <sheetName val="5909007"/>
      <sheetName val="1110000"/>
      <sheetName val="1106088"/>
      <sheetName val="1100657"/>
      <sheetName val="1106061"/>
      <sheetName val="2408057"/>
      <sheetName val="1408173"/>
      <sheetName val="5915014"/>
      <sheetName val="5915013"/>
      <sheetName val="5915012"/>
      <sheetName val="5915015"/>
      <sheetName val="4516138"/>
      <sheetName val="4507956"/>
      <sheetName val="3806420"/>
      <sheetName val="3107997"/>
      <sheetName val="0407819"/>
      <sheetName val="5914389"/>
      <sheetName val="5914374"/>
      <sheetName val="5914359"/>
      <sheetName val="5914647"/>
      <sheetName val="2306730"/>
      <sheetName val="1108120"/>
      <sheetName val="5914333"/>
      <sheetName val="1416257"/>
      <sheetName val="5914479"/>
      <sheetName val="5914464"/>
      <sheetName val="5914449"/>
      <sheetName val="5914655"/>
      <sheetName val="2408058"/>
      <sheetName val="2306624"/>
      <sheetName val="2306014"/>
      <sheetName val="2306731"/>
      <sheetName val="2306693"/>
      <sheetName val="2306727"/>
      <sheetName val="3107995"/>
      <sheetName val="1416141"/>
      <sheetName val="2306726"/>
      <sheetName val="2306678"/>
      <sheetName val="2306651"/>
      <sheetName val="Pesos - Equips"/>
    </sheetNames>
    <sheetDataSet>
      <sheetData sheetId="0"/>
      <sheetData sheetId="1">
        <row r="3">
          <cell r="C3" t="str">
            <v>NÃO DESONERADO</v>
          </cell>
        </row>
        <row r="11">
          <cell r="C11">
            <v>45839</v>
          </cell>
        </row>
        <row r="12">
          <cell r="C12" t="str">
            <v>PR</v>
          </cell>
        </row>
      </sheetData>
      <sheetData sheetId="2">
        <row r="26">
          <cell r="D26">
            <v>0.30735516812260544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6">
          <cell r="G16">
            <v>1</v>
          </cell>
          <cell r="I16">
            <v>702994.5080935841</v>
          </cell>
        </row>
        <row r="17">
          <cell r="G17"/>
          <cell r="I17"/>
        </row>
        <row r="18">
          <cell r="G18">
            <v>1</v>
          </cell>
          <cell r="I18">
            <v>1053326.6065423186</v>
          </cell>
        </row>
        <row r="19">
          <cell r="G19"/>
          <cell r="I19"/>
        </row>
        <row r="20">
          <cell r="G20">
            <v>1</v>
          </cell>
          <cell r="I20">
            <v>71091.959999999992</v>
          </cell>
        </row>
        <row r="21">
          <cell r="G21"/>
          <cell r="I21"/>
        </row>
        <row r="22">
          <cell r="G22">
            <v>1</v>
          </cell>
          <cell r="I22">
            <v>595077.61</v>
          </cell>
        </row>
        <row r="23">
          <cell r="G23">
            <v>1</v>
          </cell>
          <cell r="I23">
            <v>38029.86</v>
          </cell>
        </row>
        <row r="24">
          <cell r="G24"/>
          <cell r="I24"/>
        </row>
        <row r="25">
          <cell r="G25">
            <v>1</v>
          </cell>
          <cell r="I25">
            <v>334078.3</v>
          </cell>
        </row>
        <row r="26">
          <cell r="G26"/>
          <cell r="I26"/>
        </row>
        <row r="27">
          <cell r="G27"/>
          <cell r="I27"/>
        </row>
        <row r="28">
          <cell r="G28"/>
          <cell r="I28"/>
        </row>
        <row r="29">
          <cell r="G29">
            <v>15</v>
          </cell>
          <cell r="I29">
            <v>254063.79</v>
          </cell>
        </row>
        <row r="30">
          <cell r="G30">
            <v>15</v>
          </cell>
          <cell r="I30">
            <v>9.09</v>
          </cell>
        </row>
        <row r="31">
          <cell r="G31">
            <v>52.165947772078887</v>
          </cell>
          <cell r="I31">
            <v>712.42</v>
          </cell>
        </row>
        <row r="32">
          <cell r="G32">
            <v>6.9740571887805993</v>
          </cell>
          <cell r="I32">
            <v>132.27000000000001</v>
          </cell>
        </row>
        <row r="33">
          <cell r="G33">
            <v>13041.486943019721</v>
          </cell>
          <cell r="I33">
            <v>13.7</v>
          </cell>
        </row>
        <row r="34">
          <cell r="G34">
            <v>9</v>
          </cell>
          <cell r="I34">
            <v>1404.2</v>
          </cell>
        </row>
        <row r="35">
          <cell r="G35">
            <v>13041.486943019721</v>
          </cell>
          <cell r="I35">
            <v>0.69</v>
          </cell>
        </row>
        <row r="36">
          <cell r="G36">
            <v>7500</v>
          </cell>
          <cell r="I36">
            <v>13.41</v>
          </cell>
        </row>
        <row r="37">
          <cell r="G37"/>
          <cell r="I37"/>
        </row>
        <row r="38">
          <cell r="G38"/>
          <cell r="I38"/>
        </row>
        <row r="39">
          <cell r="G39">
            <v>2269.8200000000002</v>
          </cell>
          <cell r="I39">
            <v>83.3</v>
          </cell>
        </row>
        <row r="40">
          <cell r="G40">
            <v>76804</v>
          </cell>
          <cell r="I40">
            <v>13.7</v>
          </cell>
        </row>
        <row r="41">
          <cell r="G41">
            <v>274.3</v>
          </cell>
          <cell r="I41">
            <v>588.89</v>
          </cell>
        </row>
        <row r="42">
          <cell r="G42">
            <v>69</v>
          </cell>
          <cell r="I42">
            <v>4890.62</v>
          </cell>
        </row>
        <row r="43">
          <cell r="G43">
            <v>1725</v>
          </cell>
          <cell r="I43">
            <v>10.210000000000001</v>
          </cell>
        </row>
        <row r="44">
          <cell r="G44"/>
          <cell r="I44"/>
        </row>
        <row r="45">
          <cell r="G45">
            <v>2.5</v>
          </cell>
          <cell r="I45">
            <v>83.3</v>
          </cell>
        </row>
        <row r="46">
          <cell r="G46">
            <v>23236.799999999999</v>
          </cell>
          <cell r="I46">
            <v>13.7</v>
          </cell>
        </row>
        <row r="47">
          <cell r="G47">
            <v>145.22999999999999</v>
          </cell>
          <cell r="I47">
            <v>592.34</v>
          </cell>
        </row>
        <row r="48">
          <cell r="G48"/>
          <cell r="I48"/>
        </row>
        <row r="49">
          <cell r="G49"/>
          <cell r="I49"/>
        </row>
        <row r="50">
          <cell r="G50">
            <v>1</v>
          </cell>
          <cell r="I50">
            <v>481528.53639999998</v>
          </cell>
        </row>
        <row r="51">
          <cell r="G51"/>
          <cell r="I51"/>
        </row>
        <row r="52">
          <cell r="G52">
            <v>2682.13</v>
          </cell>
          <cell r="I52">
            <v>17.010000000000002</v>
          </cell>
        </row>
        <row r="53">
          <cell r="G53">
            <v>56.2</v>
          </cell>
          <cell r="I53">
            <v>11.22</v>
          </cell>
        </row>
        <row r="54">
          <cell r="G54">
            <v>56.2</v>
          </cell>
          <cell r="I54">
            <v>154.16663474574864</v>
          </cell>
        </row>
        <row r="55">
          <cell r="G55">
            <v>112.4</v>
          </cell>
          <cell r="I55">
            <v>15.39</v>
          </cell>
        </row>
        <row r="56">
          <cell r="G56">
            <v>56.2</v>
          </cell>
          <cell r="I56">
            <v>13.13</v>
          </cell>
        </row>
        <row r="57">
          <cell r="G57">
            <v>1</v>
          </cell>
          <cell r="I57">
            <v>4890.62</v>
          </cell>
        </row>
        <row r="58">
          <cell r="G58"/>
          <cell r="I58"/>
        </row>
        <row r="59">
          <cell r="G59"/>
          <cell r="I59"/>
        </row>
        <row r="60">
          <cell r="G60">
            <v>177.65</v>
          </cell>
          <cell r="I60">
            <v>1803.25</v>
          </cell>
        </row>
        <row r="61">
          <cell r="G61">
            <v>10.199999999999999</v>
          </cell>
          <cell r="I61">
            <v>841.40000000000009</v>
          </cell>
        </row>
        <row r="62">
          <cell r="G62"/>
          <cell r="I62"/>
        </row>
        <row r="63">
          <cell r="G63">
            <v>11</v>
          </cell>
          <cell r="I63">
            <v>999.48</v>
          </cell>
        </row>
        <row r="64">
          <cell r="G64"/>
          <cell r="I64"/>
        </row>
        <row r="65">
          <cell r="G65">
            <v>14.01</v>
          </cell>
          <cell r="I65">
            <v>598.48</v>
          </cell>
        </row>
        <row r="66">
          <cell r="G66">
            <v>28.02</v>
          </cell>
          <cell r="I66">
            <v>37.21</v>
          </cell>
        </row>
        <row r="67">
          <cell r="G67"/>
          <cell r="I67"/>
        </row>
        <row r="68">
          <cell r="G68">
            <v>4</v>
          </cell>
          <cell r="I68">
            <v>2764.71</v>
          </cell>
        </row>
        <row r="69">
          <cell r="G69">
            <v>23.25</v>
          </cell>
          <cell r="I69">
            <v>120.27000000000001</v>
          </cell>
        </row>
        <row r="70">
          <cell r="G70">
            <v>1</v>
          </cell>
          <cell r="I70">
            <v>78162.150000000009</v>
          </cell>
        </row>
        <row r="71">
          <cell r="G71">
            <v>1</v>
          </cell>
          <cell r="I71">
            <v>1022.0699999999999</v>
          </cell>
        </row>
        <row r="72">
          <cell r="G72">
            <v>47.1</v>
          </cell>
          <cell r="I72">
            <v>290.67</v>
          </cell>
        </row>
        <row r="73">
          <cell r="G73"/>
          <cell r="I73"/>
        </row>
        <row r="74">
          <cell r="G74">
            <v>28.16</v>
          </cell>
          <cell r="I74">
            <v>21.59</v>
          </cell>
        </row>
        <row r="75">
          <cell r="G75">
            <v>24.2</v>
          </cell>
          <cell r="I75">
            <v>608.24</v>
          </cell>
        </row>
        <row r="76">
          <cell r="G76">
            <v>13.32</v>
          </cell>
          <cell r="I76">
            <v>515.41</v>
          </cell>
        </row>
        <row r="77">
          <cell r="G77"/>
          <cell r="I77"/>
        </row>
        <row r="78">
          <cell r="G78">
            <v>61</v>
          </cell>
          <cell r="I78">
            <v>26.69</v>
          </cell>
        </row>
        <row r="79">
          <cell r="G79"/>
          <cell r="I79"/>
        </row>
        <row r="80">
          <cell r="G80">
            <v>185.83999999999997</v>
          </cell>
          <cell r="I80">
            <v>688.86</v>
          </cell>
        </row>
        <row r="81">
          <cell r="G81"/>
          <cell r="I81"/>
        </row>
        <row r="82">
          <cell r="G82"/>
          <cell r="I82"/>
        </row>
        <row r="83">
          <cell r="G83"/>
          <cell r="I83"/>
        </row>
        <row r="84">
          <cell r="G84">
            <v>126</v>
          </cell>
          <cell r="I84">
            <v>51.9</v>
          </cell>
        </row>
        <row r="85">
          <cell r="G85">
            <v>1</v>
          </cell>
          <cell r="I85">
            <v>65.58</v>
          </cell>
        </row>
        <row r="86">
          <cell r="G86">
            <v>54</v>
          </cell>
          <cell r="I86">
            <v>137.79</v>
          </cell>
        </row>
        <row r="87">
          <cell r="G87">
            <v>126</v>
          </cell>
          <cell r="I87">
            <v>29.13</v>
          </cell>
        </row>
        <row r="88">
          <cell r="G88">
            <v>1</v>
          </cell>
          <cell r="I88">
            <v>7569.4199999999992</v>
          </cell>
        </row>
        <row r="89">
          <cell r="G89">
            <v>3</v>
          </cell>
          <cell r="I89">
            <v>716.87999999999988</v>
          </cell>
        </row>
        <row r="90">
          <cell r="G90"/>
          <cell r="I90"/>
        </row>
        <row r="91">
          <cell r="G91">
            <v>560</v>
          </cell>
          <cell r="I91">
            <v>5.36</v>
          </cell>
        </row>
        <row r="92">
          <cell r="G92">
            <v>120</v>
          </cell>
          <cell r="I92">
            <v>7.82</v>
          </cell>
        </row>
        <row r="93">
          <cell r="G93">
            <v>180</v>
          </cell>
          <cell r="I93">
            <v>22.63</v>
          </cell>
        </row>
        <row r="94">
          <cell r="G94">
            <v>220</v>
          </cell>
          <cell r="I94">
            <v>45.01</v>
          </cell>
        </row>
        <row r="95">
          <cell r="G95">
            <v>880</v>
          </cell>
          <cell r="I95">
            <v>88.14</v>
          </cell>
        </row>
        <row r="96">
          <cell r="G96">
            <v>235</v>
          </cell>
          <cell r="I96">
            <v>41.79</v>
          </cell>
        </row>
        <row r="97">
          <cell r="G97">
            <v>60</v>
          </cell>
          <cell r="I97">
            <v>60.379999999999995</v>
          </cell>
        </row>
        <row r="98">
          <cell r="G98">
            <v>90</v>
          </cell>
          <cell r="I98">
            <v>128.06</v>
          </cell>
        </row>
        <row r="99">
          <cell r="G99">
            <v>280</v>
          </cell>
          <cell r="I99">
            <v>11.13</v>
          </cell>
        </row>
        <row r="100">
          <cell r="G100">
            <v>45</v>
          </cell>
          <cell r="I100">
            <v>15.87</v>
          </cell>
        </row>
        <row r="101">
          <cell r="G101">
            <v>50</v>
          </cell>
          <cell r="I101">
            <v>30.15</v>
          </cell>
        </row>
        <row r="102">
          <cell r="G102">
            <v>3</v>
          </cell>
          <cell r="I102">
            <v>271.34000000000003</v>
          </cell>
        </row>
        <row r="103">
          <cell r="G103">
            <v>26</v>
          </cell>
          <cell r="I103">
            <v>550.93999999999994</v>
          </cell>
        </row>
        <row r="104">
          <cell r="G104">
            <v>1</v>
          </cell>
          <cell r="I104">
            <v>657.16</v>
          </cell>
        </row>
        <row r="105">
          <cell r="G105">
            <v>2</v>
          </cell>
          <cell r="I105">
            <v>13.58</v>
          </cell>
        </row>
        <row r="106">
          <cell r="G106">
            <v>2</v>
          </cell>
          <cell r="I106">
            <v>13.58</v>
          </cell>
        </row>
        <row r="107">
          <cell r="G107">
            <v>2</v>
          </cell>
          <cell r="I107">
            <v>14.69</v>
          </cell>
        </row>
        <row r="108">
          <cell r="G108">
            <v>3</v>
          </cell>
          <cell r="I108">
            <v>29.15</v>
          </cell>
        </row>
        <row r="109">
          <cell r="G109">
            <v>2</v>
          </cell>
          <cell r="I109">
            <v>84.52</v>
          </cell>
        </row>
        <row r="110">
          <cell r="G110">
            <v>1</v>
          </cell>
          <cell r="I110">
            <v>88.03</v>
          </cell>
        </row>
        <row r="111">
          <cell r="G111">
            <v>1</v>
          </cell>
          <cell r="I111">
            <v>93.53</v>
          </cell>
        </row>
        <row r="112">
          <cell r="G112">
            <v>1</v>
          </cell>
          <cell r="I112">
            <v>113.39</v>
          </cell>
        </row>
        <row r="113">
          <cell r="G113">
            <v>1</v>
          </cell>
          <cell r="I113">
            <v>328.32</v>
          </cell>
        </row>
        <row r="114">
          <cell r="G114">
            <v>1</v>
          </cell>
          <cell r="I114">
            <v>651.86999999999989</v>
          </cell>
        </row>
        <row r="115">
          <cell r="G115">
            <v>1</v>
          </cell>
          <cell r="I115">
            <v>521.09</v>
          </cell>
        </row>
        <row r="116">
          <cell r="G116">
            <v>1</v>
          </cell>
          <cell r="I116">
            <v>542.69000000000005</v>
          </cell>
        </row>
        <row r="117">
          <cell r="G117">
            <v>14</v>
          </cell>
          <cell r="I117">
            <v>54.13</v>
          </cell>
        </row>
        <row r="118">
          <cell r="G118"/>
          <cell r="I118"/>
        </row>
        <row r="119">
          <cell r="G119">
            <v>10</v>
          </cell>
          <cell r="I119">
            <v>110.75999999999999</v>
          </cell>
        </row>
        <row r="120">
          <cell r="G120">
            <v>149.80000000000001</v>
          </cell>
          <cell r="I120">
            <v>28.67</v>
          </cell>
        </row>
        <row r="121">
          <cell r="G121">
            <v>1</v>
          </cell>
          <cell r="I121">
            <v>372.88</v>
          </cell>
        </row>
        <row r="122">
          <cell r="G122"/>
          <cell r="I122"/>
        </row>
        <row r="123">
          <cell r="G123">
            <v>6</v>
          </cell>
          <cell r="I123">
            <v>1528.7605157704645</v>
          </cell>
        </row>
        <row r="124">
          <cell r="G124">
            <v>6</v>
          </cell>
          <cell r="I124">
            <v>555.65</v>
          </cell>
        </row>
        <row r="125">
          <cell r="G125">
            <v>3</v>
          </cell>
          <cell r="I125">
            <v>3692.19</v>
          </cell>
        </row>
        <row r="129">
          <cell r="G129">
            <v>2</v>
          </cell>
          <cell r="I129">
            <v>122222.47</v>
          </cell>
        </row>
        <row r="130">
          <cell r="G130">
            <v>1</v>
          </cell>
          <cell r="I130">
            <v>12030.16</v>
          </cell>
        </row>
        <row r="132">
          <cell r="G132">
            <v>1</v>
          </cell>
          <cell r="I132">
            <v>396713.54</v>
          </cell>
        </row>
        <row r="136">
          <cell r="G136">
            <v>1</v>
          </cell>
          <cell r="I136">
            <v>71091.959999999992</v>
          </cell>
        </row>
        <row r="137">
          <cell r="G137">
            <v>1</v>
          </cell>
          <cell r="I137">
            <v>37637.020000000004</v>
          </cell>
        </row>
        <row r="139">
          <cell r="K139">
            <v>14570930.467364032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. Total"/>
      <sheetName val="Sv Gráficos"/>
      <sheetName val="Cron. Fís-Fin"/>
      <sheetName val="Viagens e Diárias"/>
      <sheetName val="Orç. Execução Obras"/>
      <sheetName val="Tab. Consultoria-Nov-14"/>
      <sheetName val="Qd.Orç. Total"/>
      <sheetName val="Qd. Sv Gráficos"/>
      <sheetName val="Qd.Cron. Fís-Fin"/>
      <sheetName val="Qd. Resumo"/>
    </sheetNames>
    <sheetDataSet>
      <sheetData sheetId="0">
        <row r="14">
          <cell r="B14">
            <v>1.6500000000000001E-2</v>
          </cell>
          <cell r="D14">
            <v>7.5999999999999998E-2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Produto"/>
      <sheetName val="Produto 01"/>
      <sheetName val="Produto 02"/>
      <sheetName val="Prod. 03A CREMA-CIB"/>
      <sheetName val="Prod. 03B CREMA-SIB"/>
      <sheetName val="Produto 04-Rest."/>
      <sheetName val="Produto 05"/>
      <sheetName val="Produto 06"/>
      <sheetName val="Produto 07"/>
      <sheetName val="Planilha1"/>
      <sheetName val="Produto 08"/>
      <sheetName val="8A-Lev. Estrutural"/>
      <sheetName val="8B-Aval. Objetiva Pav."/>
      <sheetName val="8C-Cont. Tráfego"/>
      <sheetName val="8D-Lev. Visual Contínuo"/>
      <sheetName val="08E-Sondagem e Col. Amostas"/>
      <sheetName val="Produto 09"/>
      <sheetName val="Produto 10"/>
      <sheetName val="Produto 12A"/>
      <sheetName val="Produto 12B a 12H"/>
      <sheetName val="Produto 13"/>
      <sheetName val="Produto 14"/>
      <sheetName val="Produto 15A"/>
      <sheetName val="Produto 15B"/>
      <sheetName val="Produto 15C"/>
      <sheetName val="Produto 16A"/>
      <sheetName val="Produto 16B"/>
      <sheetName val="Produto 16C"/>
      <sheetName val="Produto 16D"/>
      <sheetName val="Produto 16E"/>
      <sheetName val="Produto 16F"/>
      <sheetName val="C. Fís-Financeiro "/>
      <sheetName val="À Direita-Auxiliares"/>
      <sheetName val="Tab. Consultoria-Abr-17"/>
      <sheetName val="Equip-DAER-RS"/>
      <sheetName val="Cotações - Internet"/>
      <sheetName val="Viagens e Diárias"/>
      <sheetName val="Diárias"/>
      <sheetName val="Sv Gráficos"/>
      <sheetName val="Produto 11"/>
      <sheetName val="RESUMO HH"/>
    </sheetNames>
    <sheetDataSet>
      <sheetData sheetId="0"/>
      <sheetData sheetId="1">
        <row r="8">
          <cell r="H8">
            <v>36</v>
          </cell>
        </row>
      </sheetData>
      <sheetData sheetId="2" refreshError="1"/>
      <sheetData sheetId="3">
        <row r="8">
          <cell r="H8">
            <v>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8">
          <cell r="H8">
            <v>6</v>
          </cell>
        </row>
      </sheetData>
      <sheetData sheetId="17">
        <row r="8">
          <cell r="H8">
            <v>36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Total"/>
      <sheetName val="Orç. Obra e Proj. Executivo"/>
      <sheetName val="Orç- Apoio Proj. Básico"/>
      <sheetName val="Orç- Eq. Mínima"/>
      <sheetName val="Cron. Fís-Fin"/>
      <sheetName val="Sv Gráficos"/>
      <sheetName val="Viagens e Diárias"/>
      <sheetName val="Tab. Consultoria-Jan-13"/>
      <sheetName val="Dados Obra"/>
    </sheetNames>
    <sheetDataSet>
      <sheetData sheetId="0" refreshError="1"/>
      <sheetData sheetId="1">
        <row r="13">
          <cell r="D13">
            <v>7.5999999999999998E-2</v>
          </cell>
        </row>
      </sheetData>
      <sheetData sheetId="2" refreshError="1"/>
      <sheetData sheetId="3">
        <row r="67">
          <cell r="K67">
            <v>1.9122889548101669E-2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is"/>
      <sheetName val="equipamento pai"/>
      <sheetName val="Equipamento filho 1"/>
      <sheetName val="Equipamento filho 2"/>
    </sheetNames>
    <sheetDataSet>
      <sheetData sheetId="0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3EDC-A314-497C-B37D-CCC37D333813}">
  <sheetPr>
    <pageSetUpPr fitToPage="1"/>
  </sheetPr>
  <dimension ref="A1:AK156"/>
  <sheetViews>
    <sheetView tabSelected="1" view="pageBreakPreview" topLeftCell="B1" zoomScale="85" zoomScaleNormal="85" zoomScaleSheetLayoutView="85" workbookViewId="0">
      <selection activeCell="E2" sqref="E2"/>
    </sheetView>
  </sheetViews>
  <sheetFormatPr defaultRowHeight="15" customHeight="1" x14ac:dyDescent="0.25"/>
  <cols>
    <col min="1" max="1" width="13.7109375" style="1" hidden="1" customWidth="1"/>
    <col min="2" max="2" width="10.42578125" style="2" customWidth="1"/>
    <col min="3" max="3" width="52.28515625" style="3" bestFit="1" customWidth="1"/>
    <col min="4" max="4" width="20.140625" style="10" customWidth="1"/>
    <col min="5" max="5" width="20.140625" style="1" customWidth="1"/>
    <col min="6" max="6" width="11.28515625" style="4" bestFit="1" customWidth="1"/>
    <col min="7" max="7" width="9.140625" style="4" customWidth="1"/>
    <col min="8" max="8" width="17.42578125" style="4" bestFit="1" customWidth="1"/>
    <col min="9" max="9" width="12.7109375" style="4" bestFit="1" customWidth="1"/>
    <col min="10" max="10" width="15.28515625" style="4" bestFit="1" customWidth="1"/>
    <col min="11" max="11" width="19.85546875" style="4" bestFit="1" customWidth="1"/>
    <col min="12" max="12" width="15.28515625" style="4" bestFit="1" customWidth="1"/>
    <col min="13" max="16384" width="9.140625" style="4"/>
  </cols>
  <sheetData>
    <row r="1" spans="1:12" ht="15" customHeight="1" thickBot="1" x14ac:dyDescent="0.3"/>
    <row r="2" spans="1:12" ht="49.5" customHeight="1" thickBot="1" x14ac:dyDescent="0.3">
      <c r="B2" s="132" t="s">
        <v>60</v>
      </c>
      <c r="C2" s="132"/>
      <c r="D2" s="70" t="s">
        <v>4</v>
      </c>
      <c r="E2" s="71">
        <v>0</v>
      </c>
      <c r="H2" s="54"/>
    </row>
    <row r="3" spans="1:12" ht="15" customHeight="1" thickBot="1" x14ac:dyDescent="0.3">
      <c r="B3" s="59"/>
      <c r="C3" s="6"/>
      <c r="D3" s="26"/>
      <c r="E3" s="60"/>
    </row>
    <row r="4" spans="1:12" s="1" customFormat="1" ht="41.25" customHeight="1" thickBot="1" x14ac:dyDescent="0.3">
      <c r="A4" s="8" t="s">
        <v>6</v>
      </c>
      <c r="B4" s="61" t="s">
        <v>1</v>
      </c>
      <c r="C4" s="8" t="s">
        <v>2</v>
      </c>
      <c r="D4" s="27" t="s">
        <v>10</v>
      </c>
      <c r="E4" s="62" t="s">
        <v>11</v>
      </c>
      <c r="G4" s="68"/>
    </row>
    <row r="5" spans="1:12" ht="15" customHeight="1" thickBot="1" x14ac:dyDescent="0.3">
      <c r="A5" s="10"/>
      <c r="B5" s="63"/>
      <c r="C5" s="11"/>
      <c r="D5" s="12"/>
      <c r="E5" s="64"/>
      <c r="G5" s="69"/>
    </row>
    <row r="6" spans="1:12" ht="111.75" customHeight="1" thickBot="1" x14ac:dyDescent="0.3">
      <c r="A6" s="9"/>
      <c r="B6" s="65" t="s">
        <v>3</v>
      </c>
      <c r="C6" s="13" t="s">
        <v>61</v>
      </c>
      <c r="D6" s="28">
        <f>SUM(D8,D14,D54,D60,D64)</f>
        <v>14570930.467364023</v>
      </c>
      <c r="E6" s="28">
        <f>SUM(E8,E14,E54,E60,E64)</f>
        <v>14570930.467364023</v>
      </c>
      <c r="H6" s="120"/>
    </row>
    <row r="7" spans="1:12" ht="15" customHeight="1" thickBot="1" x14ac:dyDescent="0.3">
      <c r="A7" s="10"/>
      <c r="B7" s="63"/>
      <c r="C7" s="11"/>
      <c r="D7" s="26"/>
      <c r="E7" s="66"/>
    </row>
    <row r="8" spans="1:12" s="2" customFormat="1" ht="42" customHeight="1" thickBot="1" x14ac:dyDescent="0.3">
      <c r="A8" s="7"/>
      <c r="B8" s="122" t="s">
        <v>180</v>
      </c>
      <c r="C8" s="123" t="s">
        <v>0</v>
      </c>
      <c r="D8" s="124">
        <f>SUM(D9:D13)</f>
        <v>3603814.7083502305</v>
      </c>
      <c r="E8" s="124">
        <f>D8*(1-$E$2)</f>
        <v>3603814.7083502305</v>
      </c>
    </row>
    <row r="9" spans="1:12" ht="17.25" customHeight="1" x14ac:dyDescent="0.25">
      <c r="A9" s="10" t="s">
        <v>7</v>
      </c>
      <c r="B9" s="104" t="s">
        <v>175</v>
      </c>
      <c r="C9" s="99" t="s">
        <v>69</v>
      </c>
      <c r="D9" s="14">
        <v>919063.503317956</v>
      </c>
      <c r="E9" s="67">
        <f>D9*(1-$E$2)</f>
        <v>919063.503317956</v>
      </c>
    </row>
    <row r="10" spans="1:12" ht="17.25" customHeight="1" x14ac:dyDescent="0.25">
      <c r="A10" s="10" t="s">
        <v>8</v>
      </c>
      <c r="B10" s="104" t="s">
        <v>176</v>
      </c>
      <c r="C10" s="99" t="s">
        <v>70</v>
      </c>
      <c r="D10" s="14">
        <v>1377071.9827841464</v>
      </c>
      <c r="E10" s="67">
        <f t="shared" ref="E10:E67" si="0">D10*(1-$E$2)</f>
        <v>1377071.9827841464</v>
      </c>
    </row>
    <row r="11" spans="1:12" ht="17.25" customHeight="1" x14ac:dyDescent="0.25">
      <c r="A11" s="10" t="s">
        <v>9</v>
      </c>
      <c r="B11" s="104" t="s">
        <v>177</v>
      </c>
      <c r="C11" s="99" t="s">
        <v>71</v>
      </c>
      <c r="D11" s="14">
        <v>92942.441317965524</v>
      </c>
      <c r="E11" s="67">
        <f t="shared" si="0"/>
        <v>92942.441317965524</v>
      </c>
      <c r="J11" s="15"/>
    </row>
    <row r="12" spans="1:12" ht="17.25" customHeight="1" x14ac:dyDescent="0.25">
      <c r="A12" s="10"/>
      <c r="B12" s="104" t="s">
        <v>178</v>
      </c>
      <c r="C12" s="99" t="s">
        <v>72</v>
      </c>
      <c r="D12" s="14">
        <v>777977.78886754822</v>
      </c>
      <c r="E12" s="67">
        <f t="shared" si="0"/>
        <v>777977.78886754822</v>
      </c>
      <c r="J12" s="16"/>
      <c r="L12" s="16"/>
    </row>
    <row r="13" spans="1:12" ht="17.25" customHeight="1" thickBot="1" x14ac:dyDescent="0.3">
      <c r="A13" s="10"/>
      <c r="B13" s="104" t="s">
        <v>179</v>
      </c>
      <c r="C13" s="99" t="s">
        <v>73</v>
      </c>
      <c r="D13" s="14">
        <v>436758.99206261418</v>
      </c>
      <c r="E13" s="67">
        <f t="shared" si="0"/>
        <v>436758.99206261418</v>
      </c>
      <c r="J13" s="16"/>
    </row>
    <row r="14" spans="1:12" ht="17.25" customHeight="1" x14ac:dyDescent="0.25">
      <c r="A14" s="10"/>
      <c r="B14" s="125" t="s">
        <v>74</v>
      </c>
      <c r="C14" s="126" t="s">
        <v>75</v>
      </c>
      <c r="D14" s="127">
        <f>SUM(D15,D21,D31,D34)</f>
        <v>9758425.9600030687</v>
      </c>
      <c r="E14" s="127">
        <f t="shared" si="0"/>
        <v>9758425.9600030687</v>
      </c>
    </row>
    <row r="15" spans="1:12" ht="17.25" customHeight="1" x14ac:dyDescent="0.25">
      <c r="A15" s="10"/>
      <c r="B15" s="106" t="s">
        <v>76</v>
      </c>
      <c r="C15" s="107" t="s">
        <v>77</v>
      </c>
      <c r="D15" s="117">
        <f>SUM(D16:D20)</f>
        <v>5425601.7617056994</v>
      </c>
      <c r="E15" s="118">
        <f t="shared" si="0"/>
        <v>5425601.7617056994</v>
      </c>
    </row>
    <row r="16" spans="1:12" s="2" customFormat="1" ht="42" customHeight="1" thickBot="1" x14ac:dyDescent="0.3">
      <c r="A16" s="7"/>
      <c r="B16" s="100" t="s">
        <v>78</v>
      </c>
      <c r="C16" s="101" t="s">
        <v>12</v>
      </c>
      <c r="D16" s="14">
        <v>3323944.9</v>
      </c>
      <c r="E16" s="67">
        <f t="shared" si="0"/>
        <v>3323944.9</v>
      </c>
    </row>
    <row r="17" spans="1:11" ht="17.25" customHeight="1" x14ac:dyDescent="0.25">
      <c r="A17" s="10"/>
      <c r="B17" s="100" t="s">
        <v>79</v>
      </c>
      <c r="C17" s="101" t="s">
        <v>80</v>
      </c>
      <c r="D17" s="14">
        <v>1789816.4793736762</v>
      </c>
      <c r="E17" s="67">
        <f t="shared" si="0"/>
        <v>1789816.4793736762</v>
      </c>
    </row>
    <row r="18" spans="1:11" ht="17.25" customHeight="1" x14ac:dyDescent="0.25">
      <c r="A18" s="10"/>
      <c r="B18" s="100" t="s">
        <v>81</v>
      </c>
      <c r="C18" s="101" t="s">
        <v>82</v>
      </c>
      <c r="D18" s="14">
        <v>11942.65807209613</v>
      </c>
      <c r="E18" s="67">
        <f t="shared" si="0"/>
        <v>11942.65807209613</v>
      </c>
    </row>
    <row r="19" spans="1:11" ht="17.25" customHeight="1" x14ac:dyDescent="0.25">
      <c r="A19" s="10"/>
      <c r="B19" s="100" t="s">
        <v>83</v>
      </c>
      <c r="C19" s="101" t="s">
        <v>84</v>
      </c>
      <c r="D19" s="14">
        <v>233583.01836295627</v>
      </c>
      <c r="E19" s="67">
        <f t="shared" si="0"/>
        <v>233583.01836295627</v>
      </c>
    </row>
    <row r="20" spans="1:11" s="2" customFormat="1" ht="42" customHeight="1" thickBot="1" x14ac:dyDescent="0.3">
      <c r="A20" s="7"/>
      <c r="B20" s="100" t="s">
        <v>85</v>
      </c>
      <c r="C20" s="101" t="s">
        <v>86</v>
      </c>
      <c r="D20" s="14">
        <v>66314.705896971078</v>
      </c>
      <c r="E20" s="67">
        <f t="shared" si="0"/>
        <v>66314.705896971078</v>
      </c>
    </row>
    <row r="21" spans="1:11" ht="17.25" customHeight="1" x14ac:dyDescent="0.25">
      <c r="A21" s="10"/>
      <c r="B21" s="106" t="s">
        <v>87</v>
      </c>
      <c r="C21" s="107" t="s">
        <v>88</v>
      </c>
      <c r="D21" s="112">
        <f>SUM(D22,D27)</f>
        <v>2827111.507838347</v>
      </c>
      <c r="E21" s="112">
        <f t="shared" si="0"/>
        <v>2827111.507838347</v>
      </c>
    </row>
    <row r="22" spans="1:11" ht="17.25" customHeight="1" x14ac:dyDescent="0.25">
      <c r="A22" s="10"/>
      <c r="B22" s="109" t="s">
        <v>89</v>
      </c>
      <c r="C22" s="110" t="s">
        <v>90</v>
      </c>
      <c r="D22" s="119">
        <f>SUM(D23:D26)</f>
        <v>2298184.4363506371</v>
      </c>
      <c r="E22" s="119">
        <f t="shared" si="0"/>
        <v>2298184.4363506371</v>
      </c>
      <c r="H22" s="16"/>
    </row>
    <row r="23" spans="1:11" s="2" customFormat="1" ht="42" customHeight="1" thickBot="1" x14ac:dyDescent="0.3">
      <c r="A23" s="7"/>
      <c r="B23" s="100" t="s">
        <v>91</v>
      </c>
      <c r="C23" s="101" t="s">
        <v>92</v>
      </c>
      <c r="D23" s="14">
        <v>247189.49361208078</v>
      </c>
      <c r="E23" s="67">
        <f t="shared" si="0"/>
        <v>247189.49361208078</v>
      </c>
      <c r="H23" s="16"/>
      <c r="K23" s="31"/>
    </row>
    <row r="24" spans="1:11" ht="17.25" customHeight="1" x14ac:dyDescent="0.25">
      <c r="A24" s="10"/>
      <c r="B24" s="100" t="s">
        <v>93</v>
      </c>
      <c r="C24" s="101" t="s">
        <v>84</v>
      </c>
      <c r="D24" s="14">
        <v>1375618.4567550938</v>
      </c>
      <c r="E24" s="67">
        <f t="shared" si="0"/>
        <v>1375618.4567550938</v>
      </c>
      <c r="H24" s="16"/>
    </row>
    <row r="25" spans="1:11" ht="17.25" customHeight="1" x14ac:dyDescent="0.25">
      <c r="A25" s="10"/>
      <c r="B25" s="100" t="s">
        <v>94</v>
      </c>
      <c r="C25" s="101" t="s">
        <v>86</v>
      </c>
      <c r="D25" s="14">
        <v>211180.38399335431</v>
      </c>
      <c r="E25" s="67">
        <f t="shared" si="0"/>
        <v>211180.38399335431</v>
      </c>
      <c r="H25" s="16"/>
    </row>
    <row r="26" spans="1:11" ht="17.25" customHeight="1" x14ac:dyDescent="0.25">
      <c r="A26" s="10"/>
      <c r="B26" s="100" t="s">
        <v>95</v>
      </c>
      <c r="C26" s="101" t="s">
        <v>96</v>
      </c>
      <c r="D26" s="14">
        <v>464196.10199010791</v>
      </c>
      <c r="E26" s="67">
        <f t="shared" si="0"/>
        <v>464196.10199010791</v>
      </c>
      <c r="H26" s="16"/>
    </row>
    <row r="27" spans="1:11" ht="17.25" customHeight="1" x14ac:dyDescent="0.25">
      <c r="A27" s="10"/>
      <c r="B27" s="106" t="s">
        <v>97</v>
      </c>
      <c r="C27" s="107" t="s">
        <v>98</v>
      </c>
      <c r="D27" s="108">
        <f>SUM(D28:D30)</f>
        <v>528927.07148770976</v>
      </c>
      <c r="E27" s="108">
        <f t="shared" si="0"/>
        <v>528927.07148770976</v>
      </c>
      <c r="H27" s="16"/>
    </row>
    <row r="28" spans="1:11" s="2" customFormat="1" ht="42" customHeight="1" thickBot="1" x14ac:dyDescent="0.3">
      <c r="A28" s="7"/>
      <c r="B28" s="100" t="s">
        <v>99</v>
      </c>
      <c r="C28" s="104" t="s">
        <v>100</v>
      </c>
      <c r="D28" s="29">
        <v>272.25671376153258</v>
      </c>
      <c r="E28" s="67">
        <f t="shared" si="0"/>
        <v>272.25671376153258</v>
      </c>
      <c r="H28" s="16"/>
    </row>
    <row r="29" spans="1:11" ht="17.25" customHeight="1" x14ac:dyDescent="0.25">
      <c r="A29" s="10"/>
      <c r="B29" s="100" t="s">
        <v>101</v>
      </c>
      <c r="C29" s="101" t="s">
        <v>84</v>
      </c>
      <c r="D29" s="14">
        <v>416188.88281764957</v>
      </c>
      <c r="E29" s="67">
        <f t="shared" si="0"/>
        <v>416188.88281764957</v>
      </c>
      <c r="H29" s="16"/>
    </row>
    <row r="30" spans="1:11" ht="17.25" customHeight="1" x14ac:dyDescent="0.25">
      <c r="A30" s="10"/>
      <c r="B30" s="100" t="s">
        <v>102</v>
      </c>
      <c r="C30" s="101" t="s">
        <v>86</v>
      </c>
      <c r="D30" s="14">
        <v>112465.93195629862</v>
      </c>
      <c r="E30" s="67">
        <f t="shared" si="0"/>
        <v>112465.93195629862</v>
      </c>
      <c r="H30" s="16"/>
    </row>
    <row r="31" spans="1:11" ht="17.25" customHeight="1" x14ac:dyDescent="0.25">
      <c r="A31" s="10"/>
      <c r="B31" s="106" t="s">
        <v>103</v>
      </c>
      <c r="C31" s="107" t="s">
        <v>104</v>
      </c>
      <c r="D31" s="117">
        <f>SUM(D32:D33)</f>
        <v>710945.83083418268</v>
      </c>
      <c r="E31" s="117">
        <f t="shared" si="0"/>
        <v>710945.83083418268</v>
      </c>
      <c r="H31" s="16"/>
    </row>
    <row r="32" spans="1:11" s="2" customFormat="1" ht="42" customHeight="1" thickBot="1" x14ac:dyDescent="0.3">
      <c r="A32" s="7"/>
      <c r="B32" s="100" t="s">
        <v>105</v>
      </c>
      <c r="C32" s="102" t="s">
        <v>106</v>
      </c>
      <c r="D32" s="14">
        <v>629528.82066105411</v>
      </c>
      <c r="E32" s="67">
        <f t="shared" si="0"/>
        <v>629528.82066105411</v>
      </c>
      <c r="H32" s="16"/>
    </row>
    <row r="33" spans="1:8" ht="17.25" customHeight="1" x14ac:dyDescent="0.25">
      <c r="A33" s="10"/>
      <c r="B33" s="100" t="s">
        <v>107</v>
      </c>
      <c r="C33" s="102" t="s">
        <v>108</v>
      </c>
      <c r="D33" s="14">
        <v>81417.010173128612</v>
      </c>
      <c r="E33" s="67">
        <f t="shared" si="0"/>
        <v>81417.010173128612</v>
      </c>
      <c r="H33" s="16"/>
    </row>
    <row r="34" spans="1:8" ht="17.25" customHeight="1" x14ac:dyDescent="0.25">
      <c r="A34" s="10"/>
      <c r="B34" s="106" t="s">
        <v>109</v>
      </c>
      <c r="C34" s="107" t="s">
        <v>110</v>
      </c>
      <c r="D34" s="117">
        <f>SUM(D35,D37,D39,D41,D47,D50,D52)</f>
        <v>794766.8596248409</v>
      </c>
      <c r="E34" s="117">
        <f t="shared" si="0"/>
        <v>794766.8596248409</v>
      </c>
      <c r="H34" s="16"/>
    </row>
    <row r="35" spans="1:8" ht="17.25" customHeight="1" x14ac:dyDescent="0.25">
      <c r="A35" s="10"/>
      <c r="B35" s="109" t="s">
        <v>111</v>
      </c>
      <c r="C35" s="110" t="s">
        <v>112</v>
      </c>
      <c r="D35" s="111">
        <f>SUM(D36)</f>
        <v>430027.86807109602</v>
      </c>
      <c r="E35" s="111">
        <f t="shared" si="0"/>
        <v>430027.86807109602</v>
      </c>
    </row>
    <row r="36" spans="1:8" s="2" customFormat="1" ht="42" customHeight="1" thickBot="1" x14ac:dyDescent="0.3">
      <c r="A36" s="7"/>
      <c r="B36" s="100" t="s">
        <v>113</v>
      </c>
      <c r="C36" s="101" t="s">
        <v>114</v>
      </c>
      <c r="D36" s="14">
        <v>430027.86807109602</v>
      </c>
      <c r="E36" s="67">
        <f t="shared" si="0"/>
        <v>430027.86807109602</v>
      </c>
    </row>
    <row r="37" spans="1:8" x14ac:dyDescent="0.25">
      <c r="A37" s="10"/>
      <c r="B37" s="106" t="s">
        <v>115</v>
      </c>
      <c r="C37" s="107" t="s">
        <v>116</v>
      </c>
      <c r="D37" s="117">
        <f>SUM(D38)</f>
        <v>14373.428777786999</v>
      </c>
      <c r="E37" s="121">
        <f t="shared" si="0"/>
        <v>14373.428777786999</v>
      </c>
    </row>
    <row r="38" spans="1:8" s="2" customFormat="1" ht="42" customHeight="1" thickBot="1" x14ac:dyDescent="0.3">
      <c r="A38" s="7"/>
      <c r="B38" s="100" t="s">
        <v>117</v>
      </c>
      <c r="C38" s="101" t="s">
        <v>114</v>
      </c>
      <c r="D38" s="14">
        <v>14373.428777786999</v>
      </c>
      <c r="E38" s="67">
        <f t="shared" si="0"/>
        <v>14373.428777786999</v>
      </c>
    </row>
    <row r="39" spans="1:8" ht="17.25" customHeight="1" x14ac:dyDescent="0.25">
      <c r="A39" s="10"/>
      <c r="B39" s="106" t="s">
        <v>118</v>
      </c>
      <c r="C39" s="107" t="s">
        <v>119</v>
      </c>
      <c r="D39" s="117">
        <f>SUM(D40)</f>
        <v>12324.867289742113</v>
      </c>
      <c r="E39" s="121">
        <f t="shared" si="0"/>
        <v>12324.867289742113</v>
      </c>
    </row>
    <row r="40" spans="1:8" s="2" customFormat="1" ht="42" customHeight="1" thickBot="1" x14ac:dyDescent="0.3">
      <c r="A40" s="7"/>
      <c r="B40" s="100" t="s">
        <v>120</v>
      </c>
      <c r="C40" s="101" t="s">
        <v>121</v>
      </c>
      <c r="D40" s="14">
        <v>12324.867289742113</v>
      </c>
      <c r="E40" s="67">
        <f t="shared" si="0"/>
        <v>12324.867289742113</v>
      </c>
    </row>
    <row r="41" spans="1:8" x14ac:dyDescent="0.25">
      <c r="A41" s="10"/>
      <c r="B41" s="106" t="s">
        <v>122</v>
      </c>
      <c r="C41" s="107" t="s">
        <v>123</v>
      </c>
      <c r="D41" s="117">
        <f>SUM(D42:D46)</f>
        <v>139533.87916775545</v>
      </c>
      <c r="E41" s="121">
        <f t="shared" si="0"/>
        <v>139533.87916775545</v>
      </c>
    </row>
    <row r="42" spans="1:8" s="2" customFormat="1" ht="42" customHeight="1" thickBot="1" x14ac:dyDescent="0.3">
      <c r="A42" s="7"/>
      <c r="B42" s="100" t="s">
        <v>124</v>
      </c>
      <c r="C42" s="101" t="s">
        <v>125</v>
      </c>
      <c r="D42" s="14">
        <v>14457.831627440994</v>
      </c>
      <c r="E42" s="67">
        <f t="shared" si="0"/>
        <v>14457.831627440994</v>
      </c>
    </row>
    <row r="43" spans="1:8" x14ac:dyDescent="0.25">
      <c r="A43" s="10"/>
      <c r="B43" s="104" t="s">
        <v>126</v>
      </c>
      <c r="C43" s="105" t="s">
        <v>127</v>
      </c>
      <c r="D43" s="14">
        <v>3655.7278411299594</v>
      </c>
      <c r="E43" s="67">
        <f t="shared" si="0"/>
        <v>3655.7278411299594</v>
      </c>
    </row>
    <row r="44" spans="1:8" s="2" customFormat="1" ht="42" customHeight="1" thickBot="1" x14ac:dyDescent="0.3">
      <c r="A44" s="7"/>
      <c r="B44" s="100" t="s">
        <v>128</v>
      </c>
      <c r="C44" s="101" t="s">
        <v>129</v>
      </c>
      <c r="D44" s="14">
        <v>102185.69075407431</v>
      </c>
      <c r="E44" s="67">
        <f t="shared" si="0"/>
        <v>102185.69075407431</v>
      </c>
    </row>
    <row r="45" spans="1:8" ht="17.25" customHeight="1" x14ac:dyDescent="0.25">
      <c r="A45" s="10"/>
      <c r="B45" s="100" t="s">
        <v>130</v>
      </c>
      <c r="C45" s="101" t="s">
        <v>131</v>
      </c>
      <c r="D45" s="14">
        <v>1336.2084966830712</v>
      </c>
      <c r="E45" s="67">
        <f t="shared" si="0"/>
        <v>1336.2084966830712</v>
      </c>
    </row>
    <row r="46" spans="1:8" ht="17.25" customHeight="1" x14ac:dyDescent="0.25">
      <c r="A46" s="10"/>
      <c r="B46" s="100" t="s">
        <v>132</v>
      </c>
      <c r="C46" s="101" t="s">
        <v>133</v>
      </c>
      <c r="D46" s="14">
        <v>17898.420448427114</v>
      </c>
      <c r="E46" s="67">
        <f t="shared" si="0"/>
        <v>17898.420448427114</v>
      </c>
      <c r="F46" s="17"/>
      <c r="G46" s="17"/>
      <c r="H46" s="17"/>
    </row>
    <row r="47" spans="1:8" ht="17.25" customHeight="1" x14ac:dyDescent="0.25">
      <c r="A47" s="10"/>
      <c r="B47" s="106" t="s">
        <v>134</v>
      </c>
      <c r="C47" s="107" t="s">
        <v>135</v>
      </c>
      <c r="D47" s="117">
        <f>SUM(D48:D49)</f>
        <v>29013.667304763061</v>
      </c>
      <c r="E47" s="117">
        <f t="shared" si="0"/>
        <v>29013.667304763061</v>
      </c>
    </row>
    <row r="48" spans="1:8" ht="17.25" customHeight="1" x14ac:dyDescent="0.25">
      <c r="A48" s="10"/>
      <c r="B48" s="100" t="s">
        <v>136</v>
      </c>
      <c r="C48" s="101" t="s">
        <v>137</v>
      </c>
      <c r="D48" s="14">
        <v>794.83847392624023</v>
      </c>
      <c r="E48" s="67">
        <f t="shared" si="0"/>
        <v>794.83847392624023</v>
      </c>
    </row>
    <row r="49" spans="1:37" ht="17.25" customHeight="1" x14ac:dyDescent="0.25">
      <c r="A49" s="10"/>
      <c r="B49" s="100" t="s">
        <v>138</v>
      </c>
      <c r="C49" s="101" t="s">
        <v>139</v>
      </c>
      <c r="D49" s="14">
        <v>28218.828830836821</v>
      </c>
      <c r="E49" s="67">
        <f t="shared" si="0"/>
        <v>28218.828830836821</v>
      </c>
      <c r="F49" s="17"/>
    </row>
    <row r="50" spans="1:37" ht="17.25" customHeight="1" x14ac:dyDescent="0.25">
      <c r="A50" s="10"/>
      <c r="B50" s="106" t="s">
        <v>140</v>
      </c>
      <c r="C50" s="107" t="s">
        <v>141</v>
      </c>
      <c r="D50" s="112">
        <f>SUM(D51)</f>
        <v>2128.491875668733</v>
      </c>
      <c r="E50" s="112">
        <f t="shared" si="0"/>
        <v>2128.491875668733</v>
      </c>
    </row>
    <row r="51" spans="1:37" ht="17.25" customHeight="1" x14ac:dyDescent="0.25">
      <c r="A51" s="10"/>
      <c r="B51" s="100" t="s">
        <v>142</v>
      </c>
      <c r="C51" s="101" t="s">
        <v>143</v>
      </c>
      <c r="D51" s="14">
        <v>2128.491875668733</v>
      </c>
      <c r="E51" s="67">
        <f t="shared" si="0"/>
        <v>2128.491875668733</v>
      </c>
    </row>
    <row r="52" spans="1:37" ht="17.25" customHeight="1" x14ac:dyDescent="0.25">
      <c r="A52" s="10"/>
      <c r="B52" s="106" t="s">
        <v>144</v>
      </c>
      <c r="C52" s="107" t="s">
        <v>145</v>
      </c>
      <c r="D52" s="117">
        <f>SUM(D53)</f>
        <v>167364.65713802839</v>
      </c>
      <c r="E52" s="121">
        <f t="shared" si="0"/>
        <v>167364.65713802839</v>
      </c>
    </row>
    <row r="53" spans="1:37" ht="36" customHeight="1" x14ac:dyDescent="0.25">
      <c r="A53" s="10"/>
      <c r="B53" s="100" t="s">
        <v>146</v>
      </c>
      <c r="C53" s="101" t="s">
        <v>147</v>
      </c>
      <c r="D53" s="29">
        <v>167364.65713802839</v>
      </c>
      <c r="E53" s="67">
        <f t="shared" si="0"/>
        <v>167364.65713802839</v>
      </c>
    </row>
    <row r="54" spans="1:37" s="2" customFormat="1" ht="42" customHeight="1" thickBot="1" x14ac:dyDescent="0.3">
      <c r="A54" s="7"/>
      <c r="B54" s="128" t="s">
        <v>148</v>
      </c>
      <c r="C54" s="129" t="s">
        <v>149</v>
      </c>
      <c r="D54" s="130">
        <f>SUM(D55)</f>
        <v>263840.75749216223</v>
      </c>
      <c r="E54" s="131">
        <f t="shared" si="0"/>
        <v>263840.75749216223</v>
      </c>
      <c r="I54" s="30"/>
    </row>
    <row r="55" spans="1:37" ht="17.25" customHeight="1" x14ac:dyDescent="0.25">
      <c r="A55" s="10" t="s">
        <v>7</v>
      </c>
      <c r="B55" s="106" t="s">
        <v>150</v>
      </c>
      <c r="C55" s="107" t="s">
        <v>151</v>
      </c>
      <c r="D55" s="117">
        <f>SUM(D56:D59)</f>
        <v>263840.75749216223</v>
      </c>
      <c r="E55" s="121">
        <f t="shared" si="0"/>
        <v>263840.75749216223</v>
      </c>
      <c r="I55" s="17"/>
    </row>
    <row r="56" spans="1:37" ht="17.25" customHeight="1" thickBot="1" x14ac:dyDescent="0.3">
      <c r="A56" s="10" t="s">
        <v>8</v>
      </c>
      <c r="B56" s="100" t="s">
        <v>152</v>
      </c>
      <c r="C56" s="101" t="s">
        <v>153</v>
      </c>
      <c r="D56" s="14">
        <v>35868.700981025257</v>
      </c>
      <c r="E56" s="67">
        <f t="shared" si="0"/>
        <v>35868.700981025257</v>
      </c>
      <c r="F56" s="55"/>
      <c r="G56" s="55"/>
      <c r="H56" s="55"/>
      <c r="I56" s="56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</row>
    <row r="57" spans="1:37" s="19" customFormat="1" ht="35.1" customHeight="1" x14ac:dyDescent="0.25">
      <c r="A57" s="18"/>
      <c r="B57" s="100" t="s">
        <v>154</v>
      </c>
      <c r="C57" s="101" t="s">
        <v>155</v>
      </c>
      <c r="D57" s="14">
        <v>189590.35860959603</v>
      </c>
      <c r="E57" s="67">
        <f t="shared" si="0"/>
        <v>189590.35860959603</v>
      </c>
      <c r="F57" s="57"/>
      <c r="G57" s="57"/>
      <c r="H57" s="57"/>
      <c r="I57" s="58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</row>
    <row r="58" spans="1:37" s="2" customFormat="1" ht="35.1" customHeight="1" x14ac:dyDescent="0.25">
      <c r="A58" s="1"/>
      <c r="B58" s="100" t="s">
        <v>156</v>
      </c>
      <c r="C58" s="101" t="s">
        <v>157</v>
      </c>
      <c r="D58" s="14">
        <v>7550.2977052794058</v>
      </c>
      <c r="E58" s="67">
        <f t="shared" si="0"/>
        <v>7550.2977052794058</v>
      </c>
      <c r="F58" s="57"/>
      <c r="G58" s="57"/>
      <c r="H58" s="58"/>
      <c r="I58" s="58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</row>
    <row r="59" spans="1:37" s="5" customFormat="1" ht="35.1" customHeight="1" thickBot="1" x14ac:dyDescent="0.3">
      <c r="A59" s="7"/>
      <c r="B59" s="100" t="s">
        <v>158</v>
      </c>
      <c r="C59" s="101" t="s">
        <v>159</v>
      </c>
      <c r="D59" s="14">
        <v>30831.400196261544</v>
      </c>
      <c r="E59" s="67">
        <f t="shared" si="0"/>
        <v>30831.400196261544</v>
      </c>
      <c r="F59" s="57"/>
      <c r="G59" s="57"/>
      <c r="H59" s="58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</row>
    <row r="60" spans="1:37" ht="15" customHeight="1" x14ac:dyDescent="0.25">
      <c r="A60" s="10"/>
      <c r="B60" s="128" t="s">
        <v>160</v>
      </c>
      <c r="C60" s="129" t="s">
        <v>161</v>
      </c>
      <c r="D60" s="130">
        <f>SUM(D61)</f>
        <v>752983.11357688368</v>
      </c>
      <c r="E60" s="131">
        <f t="shared" si="0"/>
        <v>752983.11357688368</v>
      </c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</row>
    <row r="61" spans="1:37" ht="15" customHeight="1" x14ac:dyDescent="0.25">
      <c r="A61" s="10"/>
      <c r="B61" s="106" t="s">
        <v>162</v>
      </c>
      <c r="C61" s="107" t="s">
        <v>163</v>
      </c>
      <c r="D61" s="117">
        <f>SUM(D62:D63)</f>
        <v>752983.11357688368</v>
      </c>
      <c r="E61" s="121">
        <f t="shared" si="0"/>
        <v>752983.11357688368</v>
      </c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</row>
    <row r="62" spans="1:37" ht="15" customHeight="1" x14ac:dyDescent="0.25">
      <c r="B62" s="104" t="s">
        <v>164</v>
      </c>
      <c r="C62" s="105" t="s">
        <v>165</v>
      </c>
      <c r="D62" s="14">
        <v>295659.48873964278</v>
      </c>
      <c r="E62" s="67">
        <f t="shared" si="0"/>
        <v>295659.48873964278</v>
      </c>
      <c r="H62" s="113"/>
      <c r="I62" s="114"/>
      <c r="J62" s="103"/>
      <c r="K62" s="103"/>
      <c r="L62" s="115"/>
      <c r="M62" s="55"/>
    </row>
    <row r="63" spans="1:37" ht="15" customHeight="1" x14ac:dyDescent="0.25">
      <c r="B63" s="104" t="s">
        <v>166</v>
      </c>
      <c r="C63" s="105" t="s">
        <v>167</v>
      </c>
      <c r="D63" s="14">
        <v>457323.62483724084</v>
      </c>
      <c r="E63" s="67">
        <f t="shared" si="0"/>
        <v>457323.62483724084</v>
      </c>
      <c r="H63" s="116"/>
      <c r="I63" s="55"/>
      <c r="J63" s="55"/>
      <c r="K63" s="55"/>
      <c r="L63" s="55"/>
      <c r="M63" s="55"/>
    </row>
    <row r="64" spans="1:37" ht="15" customHeight="1" x14ac:dyDescent="0.25">
      <c r="B64" s="128" t="s">
        <v>168</v>
      </c>
      <c r="C64" s="129" t="s">
        <v>5</v>
      </c>
      <c r="D64" s="130">
        <f>SUM(D65:D67)</f>
        <v>191865.92794167856</v>
      </c>
      <c r="E64" s="130">
        <f t="shared" si="0"/>
        <v>191865.92794167856</v>
      </c>
      <c r="H64" s="24"/>
      <c r="I64" s="55"/>
      <c r="J64" s="55"/>
      <c r="K64" s="55"/>
      <c r="L64" s="55"/>
      <c r="M64" s="55"/>
    </row>
    <row r="65" spans="2:13" ht="15" customHeight="1" x14ac:dyDescent="0.25">
      <c r="B65" s="104" t="s">
        <v>169</v>
      </c>
      <c r="C65" s="105" t="s">
        <v>170</v>
      </c>
      <c r="D65" s="14">
        <v>92942.441317965524</v>
      </c>
      <c r="E65" s="67">
        <f t="shared" si="0"/>
        <v>92942.441317965524</v>
      </c>
      <c r="H65" s="21"/>
      <c r="I65" s="55"/>
      <c r="J65" s="55"/>
      <c r="K65" s="55"/>
      <c r="L65" s="55"/>
      <c r="M65" s="55"/>
    </row>
    <row r="66" spans="2:13" ht="15" customHeight="1" x14ac:dyDescent="0.25">
      <c r="B66" s="104" t="s">
        <v>171</v>
      </c>
      <c r="C66" s="105" t="s">
        <v>172</v>
      </c>
      <c r="D66" s="14">
        <v>49718.534013979151</v>
      </c>
      <c r="E66" s="67">
        <f t="shared" si="0"/>
        <v>49718.534013979151</v>
      </c>
      <c r="H66" s="10"/>
    </row>
    <row r="67" spans="2:13" ht="15" customHeight="1" x14ac:dyDescent="0.25">
      <c r="B67" s="104" t="s">
        <v>173</v>
      </c>
      <c r="C67" s="105" t="s">
        <v>174</v>
      </c>
      <c r="D67" s="14">
        <v>49204.952609733868</v>
      </c>
      <c r="E67" s="67">
        <f t="shared" si="0"/>
        <v>49204.952609733868</v>
      </c>
      <c r="H67" s="20"/>
    </row>
    <row r="68" spans="2:13" ht="15" customHeight="1" x14ac:dyDescent="0.25">
      <c r="D68" s="24"/>
      <c r="E68" s="25"/>
      <c r="H68" s="23"/>
    </row>
    <row r="69" spans="2:13" ht="15" customHeight="1" x14ac:dyDescent="0.25">
      <c r="D69" s="24"/>
      <c r="E69" s="25"/>
      <c r="H69" s="23"/>
    </row>
    <row r="70" spans="2:13" ht="15" customHeight="1" x14ac:dyDescent="0.25">
      <c r="D70" s="24"/>
      <c r="E70" s="25"/>
      <c r="H70" s="23"/>
    </row>
    <row r="71" spans="2:13" ht="15" customHeight="1" x14ac:dyDescent="0.25">
      <c r="D71" s="24"/>
      <c r="E71" s="25"/>
      <c r="H71" s="23"/>
    </row>
    <row r="72" spans="2:13" ht="15" customHeight="1" x14ac:dyDescent="0.2">
      <c r="D72" s="24"/>
      <c r="E72" s="25"/>
      <c r="H72" s="22"/>
    </row>
    <row r="73" spans="2:13" ht="15" customHeight="1" x14ac:dyDescent="0.2">
      <c r="D73" s="24"/>
      <c r="E73" s="25"/>
      <c r="H73" s="22"/>
    </row>
    <row r="74" spans="2:13" ht="15" customHeight="1" x14ac:dyDescent="0.25">
      <c r="D74" s="24"/>
      <c r="E74" s="25"/>
      <c r="H74" s="23"/>
    </row>
    <row r="75" spans="2:13" ht="15" customHeight="1" x14ac:dyDescent="0.25">
      <c r="D75" s="24"/>
      <c r="E75" s="25"/>
      <c r="H75" s="23"/>
    </row>
    <row r="76" spans="2:13" ht="15" customHeight="1" x14ac:dyDescent="0.2">
      <c r="D76" s="24"/>
      <c r="E76" s="25"/>
      <c r="H76" s="22"/>
    </row>
    <row r="77" spans="2:13" ht="15" customHeight="1" x14ac:dyDescent="0.25">
      <c r="D77" s="24"/>
      <c r="E77" s="25"/>
      <c r="H77" s="23"/>
    </row>
    <row r="78" spans="2:13" ht="15" customHeight="1" x14ac:dyDescent="0.25">
      <c r="D78" s="24"/>
      <c r="E78" s="25"/>
      <c r="H78" s="23"/>
    </row>
    <row r="79" spans="2:13" ht="15" customHeight="1" x14ac:dyDescent="0.25">
      <c r="D79" s="24"/>
      <c r="E79" s="25"/>
      <c r="H79" s="23"/>
    </row>
    <row r="80" spans="2:13" ht="15" customHeight="1" x14ac:dyDescent="0.25">
      <c r="D80" s="24"/>
      <c r="E80" s="25"/>
      <c r="H80" s="23"/>
    </row>
    <row r="81" spans="4:8" ht="15" customHeight="1" x14ac:dyDescent="0.25">
      <c r="D81" s="24"/>
      <c r="E81" s="25"/>
      <c r="H81" s="10"/>
    </row>
    <row r="82" spans="4:8" ht="15" customHeight="1" x14ac:dyDescent="0.25">
      <c r="D82" s="24"/>
      <c r="E82" s="25"/>
      <c r="H82" s="20"/>
    </row>
    <row r="83" spans="4:8" ht="15" customHeight="1" x14ac:dyDescent="0.25">
      <c r="D83" s="24"/>
      <c r="E83" s="25"/>
      <c r="H83" s="20"/>
    </row>
    <row r="84" spans="4:8" ht="15" customHeight="1" x14ac:dyDescent="0.25">
      <c r="D84" s="24"/>
      <c r="E84" s="25"/>
      <c r="H84" s="20"/>
    </row>
    <row r="85" spans="4:8" ht="15" customHeight="1" x14ac:dyDescent="0.25">
      <c r="D85" s="24"/>
      <c r="E85" s="25"/>
      <c r="H85" s="10"/>
    </row>
    <row r="86" spans="4:8" ht="15" customHeight="1" x14ac:dyDescent="0.25">
      <c r="D86" s="24"/>
      <c r="E86" s="25"/>
      <c r="H86" s="10"/>
    </row>
    <row r="87" spans="4:8" ht="15" customHeight="1" x14ac:dyDescent="0.25">
      <c r="D87" s="24"/>
      <c r="E87" s="25"/>
    </row>
    <row r="88" spans="4:8" ht="15" customHeight="1" x14ac:dyDescent="0.25">
      <c r="D88" s="24"/>
      <c r="E88" s="25"/>
    </row>
    <row r="89" spans="4:8" ht="15" customHeight="1" x14ac:dyDescent="0.25">
      <c r="D89" s="24"/>
      <c r="E89" s="25"/>
    </row>
    <row r="90" spans="4:8" ht="15" customHeight="1" x14ac:dyDescent="0.25">
      <c r="D90" s="24"/>
      <c r="E90" s="25"/>
    </row>
    <row r="91" spans="4:8" ht="15" customHeight="1" x14ac:dyDescent="0.25">
      <c r="D91" s="24"/>
      <c r="E91" s="25"/>
    </row>
    <row r="92" spans="4:8" ht="15" customHeight="1" x14ac:dyDescent="0.25">
      <c r="D92" s="24"/>
      <c r="E92" s="25"/>
    </row>
    <row r="93" spans="4:8" ht="15" customHeight="1" x14ac:dyDescent="0.25">
      <c r="D93" s="24"/>
      <c r="E93" s="25"/>
    </row>
    <row r="94" spans="4:8" ht="15" customHeight="1" x14ac:dyDescent="0.25">
      <c r="D94" s="24"/>
      <c r="E94" s="25"/>
    </row>
    <row r="95" spans="4:8" ht="15" customHeight="1" x14ac:dyDescent="0.25">
      <c r="D95" s="24"/>
      <c r="E95" s="25"/>
    </row>
    <row r="96" spans="4:8" ht="15" customHeight="1" x14ac:dyDescent="0.25">
      <c r="D96" s="24"/>
      <c r="E96" s="25"/>
    </row>
    <row r="97" spans="4:5" ht="15" customHeight="1" x14ac:dyDescent="0.25">
      <c r="D97" s="24"/>
      <c r="E97" s="25"/>
    </row>
    <row r="98" spans="4:5" ht="15" customHeight="1" x14ac:dyDescent="0.25">
      <c r="D98" s="24"/>
      <c r="E98" s="25"/>
    </row>
    <row r="99" spans="4:5" ht="15" customHeight="1" x14ac:dyDescent="0.25">
      <c r="D99" s="24"/>
      <c r="E99" s="25"/>
    </row>
    <row r="100" spans="4:5" ht="15" customHeight="1" x14ac:dyDescent="0.25">
      <c r="D100" s="24"/>
      <c r="E100" s="25"/>
    </row>
    <row r="101" spans="4:5" ht="15" customHeight="1" x14ac:dyDescent="0.25">
      <c r="D101" s="24"/>
      <c r="E101" s="25"/>
    </row>
    <row r="102" spans="4:5" ht="15" customHeight="1" x14ac:dyDescent="0.25">
      <c r="D102" s="24"/>
      <c r="E102" s="25"/>
    </row>
    <row r="103" spans="4:5" ht="15" customHeight="1" x14ac:dyDescent="0.25">
      <c r="D103" s="24"/>
      <c r="E103" s="25"/>
    </row>
    <row r="104" spans="4:5" ht="15" customHeight="1" x14ac:dyDescent="0.25">
      <c r="D104" s="24"/>
      <c r="E104" s="25"/>
    </row>
    <row r="105" spans="4:5" ht="15" customHeight="1" x14ac:dyDescent="0.25">
      <c r="D105" s="24"/>
      <c r="E105" s="25"/>
    </row>
    <row r="106" spans="4:5" ht="15" customHeight="1" x14ac:dyDescent="0.25">
      <c r="D106" s="24"/>
      <c r="E106" s="25"/>
    </row>
    <row r="107" spans="4:5" ht="15" customHeight="1" x14ac:dyDescent="0.25">
      <c r="D107" s="24"/>
      <c r="E107" s="25"/>
    </row>
    <row r="108" spans="4:5" ht="15" customHeight="1" x14ac:dyDescent="0.25">
      <c r="D108" s="24"/>
      <c r="E108" s="25"/>
    </row>
    <row r="109" spans="4:5" ht="15" customHeight="1" x14ac:dyDescent="0.25">
      <c r="D109" s="24"/>
      <c r="E109" s="25"/>
    </row>
    <row r="110" spans="4:5" ht="15" customHeight="1" x14ac:dyDescent="0.25">
      <c r="D110" s="24"/>
      <c r="E110" s="25"/>
    </row>
    <row r="111" spans="4:5" ht="15" customHeight="1" x14ac:dyDescent="0.25">
      <c r="D111" s="24"/>
      <c r="E111" s="25"/>
    </row>
    <row r="112" spans="4:5" ht="15" customHeight="1" x14ac:dyDescent="0.25">
      <c r="D112" s="24"/>
      <c r="E112" s="25"/>
    </row>
    <row r="113" spans="4:5" ht="15" customHeight="1" x14ac:dyDescent="0.25">
      <c r="D113" s="24"/>
      <c r="E113" s="25"/>
    </row>
    <row r="114" spans="4:5" ht="15" customHeight="1" x14ac:dyDescent="0.25">
      <c r="D114" s="24"/>
      <c r="E114" s="25"/>
    </row>
    <row r="115" spans="4:5" ht="15" customHeight="1" x14ac:dyDescent="0.25">
      <c r="D115" s="24"/>
      <c r="E115" s="25"/>
    </row>
    <row r="116" spans="4:5" ht="15" customHeight="1" x14ac:dyDescent="0.25">
      <c r="D116" s="24"/>
      <c r="E116" s="25"/>
    </row>
    <row r="117" spans="4:5" ht="15" customHeight="1" x14ac:dyDescent="0.25">
      <c r="D117" s="24"/>
      <c r="E117" s="25"/>
    </row>
    <row r="118" spans="4:5" ht="15" customHeight="1" x14ac:dyDescent="0.25">
      <c r="D118" s="24"/>
      <c r="E118" s="25"/>
    </row>
    <row r="119" spans="4:5" ht="15" customHeight="1" x14ac:dyDescent="0.25">
      <c r="D119" s="24"/>
      <c r="E119" s="25"/>
    </row>
    <row r="120" spans="4:5" ht="15" customHeight="1" x14ac:dyDescent="0.25">
      <c r="D120" s="24"/>
      <c r="E120" s="25"/>
    </row>
    <row r="121" spans="4:5" ht="15" customHeight="1" x14ac:dyDescent="0.25">
      <c r="D121" s="24"/>
      <c r="E121" s="25"/>
    </row>
    <row r="122" spans="4:5" ht="15" customHeight="1" x14ac:dyDescent="0.25">
      <c r="D122" s="24"/>
      <c r="E122" s="25"/>
    </row>
    <row r="123" spans="4:5" ht="15" customHeight="1" x14ac:dyDescent="0.25">
      <c r="D123" s="24"/>
      <c r="E123" s="25"/>
    </row>
    <row r="124" spans="4:5" ht="15" customHeight="1" x14ac:dyDescent="0.25">
      <c r="D124" s="24"/>
      <c r="E124" s="25"/>
    </row>
    <row r="125" spans="4:5" ht="15" customHeight="1" x14ac:dyDescent="0.25">
      <c r="D125" s="24"/>
      <c r="E125" s="25"/>
    </row>
    <row r="126" spans="4:5" ht="15" customHeight="1" x14ac:dyDescent="0.25">
      <c r="D126" s="24"/>
      <c r="E126" s="25"/>
    </row>
    <row r="127" spans="4:5" ht="15" customHeight="1" x14ac:dyDescent="0.25">
      <c r="D127" s="24"/>
      <c r="E127" s="25"/>
    </row>
    <row r="128" spans="4:5" ht="15" customHeight="1" x14ac:dyDescent="0.25">
      <c r="D128" s="24"/>
      <c r="E128" s="25"/>
    </row>
    <row r="129" spans="4:5" ht="15" customHeight="1" x14ac:dyDescent="0.25">
      <c r="D129" s="24"/>
      <c r="E129" s="25"/>
    </row>
    <row r="130" spans="4:5" ht="15" customHeight="1" x14ac:dyDescent="0.25">
      <c r="D130" s="24"/>
      <c r="E130" s="25"/>
    </row>
    <row r="131" spans="4:5" ht="15" customHeight="1" x14ac:dyDescent="0.25">
      <c r="D131" s="24"/>
      <c r="E131" s="25"/>
    </row>
    <row r="132" spans="4:5" ht="15" customHeight="1" x14ac:dyDescent="0.25">
      <c r="D132" s="24"/>
      <c r="E132" s="25"/>
    </row>
    <row r="133" spans="4:5" ht="15" customHeight="1" x14ac:dyDescent="0.25">
      <c r="D133" s="24"/>
      <c r="E133" s="25"/>
    </row>
    <row r="134" spans="4:5" ht="15" customHeight="1" x14ac:dyDescent="0.25">
      <c r="D134" s="24"/>
      <c r="E134" s="25"/>
    </row>
    <row r="135" spans="4:5" ht="15" customHeight="1" x14ac:dyDescent="0.25">
      <c r="D135" s="24"/>
      <c r="E135" s="25"/>
    </row>
    <row r="136" spans="4:5" ht="15" customHeight="1" x14ac:dyDescent="0.25">
      <c r="D136" s="24"/>
      <c r="E136" s="25"/>
    </row>
    <row r="137" spans="4:5" ht="15" customHeight="1" x14ac:dyDescent="0.25">
      <c r="D137" s="24"/>
      <c r="E137" s="25"/>
    </row>
    <row r="138" spans="4:5" ht="15" customHeight="1" x14ac:dyDescent="0.25">
      <c r="D138" s="24"/>
      <c r="E138" s="25"/>
    </row>
    <row r="139" spans="4:5" ht="15" customHeight="1" x14ac:dyDescent="0.25">
      <c r="D139" s="24"/>
      <c r="E139" s="25"/>
    </row>
    <row r="140" spans="4:5" ht="15" customHeight="1" x14ac:dyDescent="0.25">
      <c r="D140" s="24"/>
      <c r="E140" s="25"/>
    </row>
    <row r="141" spans="4:5" ht="15" customHeight="1" x14ac:dyDescent="0.25">
      <c r="D141" s="24"/>
      <c r="E141" s="25"/>
    </row>
    <row r="142" spans="4:5" ht="15" customHeight="1" x14ac:dyDescent="0.25">
      <c r="D142" s="24"/>
      <c r="E142" s="25"/>
    </row>
    <row r="143" spans="4:5" ht="15" customHeight="1" x14ac:dyDescent="0.25">
      <c r="D143" s="24"/>
      <c r="E143" s="25"/>
    </row>
    <row r="144" spans="4:5" ht="15" customHeight="1" x14ac:dyDescent="0.25">
      <c r="D144" s="24"/>
      <c r="E144" s="25"/>
    </row>
    <row r="145" spans="4:5" ht="15" customHeight="1" x14ac:dyDescent="0.25">
      <c r="D145" s="24"/>
      <c r="E145" s="25"/>
    </row>
    <row r="146" spans="4:5" ht="15" customHeight="1" x14ac:dyDescent="0.25">
      <c r="D146" s="24"/>
      <c r="E146" s="25"/>
    </row>
    <row r="147" spans="4:5" ht="15" customHeight="1" x14ac:dyDescent="0.25">
      <c r="D147" s="24"/>
      <c r="E147" s="25"/>
    </row>
    <row r="148" spans="4:5" ht="15" customHeight="1" x14ac:dyDescent="0.25">
      <c r="D148" s="24"/>
      <c r="E148" s="25"/>
    </row>
    <row r="149" spans="4:5" ht="15" customHeight="1" x14ac:dyDescent="0.25">
      <c r="D149" s="24"/>
      <c r="E149" s="25"/>
    </row>
    <row r="150" spans="4:5" ht="15" customHeight="1" x14ac:dyDescent="0.25">
      <c r="D150" s="24"/>
      <c r="E150" s="25"/>
    </row>
    <row r="151" spans="4:5" ht="15" customHeight="1" x14ac:dyDescent="0.25">
      <c r="D151" s="24"/>
      <c r="E151" s="25"/>
    </row>
    <row r="152" spans="4:5" ht="15" customHeight="1" x14ac:dyDescent="0.25">
      <c r="D152" s="24"/>
      <c r="E152" s="25"/>
    </row>
    <row r="153" spans="4:5" ht="15" customHeight="1" x14ac:dyDescent="0.25">
      <c r="D153" s="24"/>
      <c r="E153" s="25"/>
    </row>
    <row r="154" spans="4:5" ht="15" customHeight="1" x14ac:dyDescent="0.25">
      <c r="D154" s="24"/>
      <c r="E154" s="25"/>
    </row>
    <row r="155" spans="4:5" ht="15" customHeight="1" x14ac:dyDescent="0.25">
      <c r="D155" s="24"/>
      <c r="E155" s="25"/>
    </row>
    <row r="156" spans="4:5" ht="15" customHeight="1" x14ac:dyDescent="0.25">
      <c r="D156" s="24"/>
      <c r="E156" s="25"/>
    </row>
  </sheetData>
  <sheetProtection algorithmName="SHA-512" hashValue="hC7h9DasxSsDbe4LEooH9KHtGSwP6kisANQlebM8J3q+8xjctaULlYFsaF5PSnMWiF7oFANPxXdNYC5Fmiz+vg==" saltValue="t6/zFbmbf0j8rSshr/6R7g==" spinCount="100000" sheet="1" selectLockedCells="1"/>
  <protectedRanges>
    <protectedRange sqref="E2" name="Intervalo1"/>
  </protectedRanges>
  <mergeCells count="1">
    <mergeCell ref="B2:C2"/>
  </mergeCells>
  <printOptions horizontalCentered="1" verticalCentered="1"/>
  <pageMargins left="0.23622047244094491" right="0.23622047244094491" top="1.4575" bottom="0.74803149606299213" header="0.31496062992125984" footer="0.31496062992125984"/>
  <pageSetup paperSize="9" scale="96" fitToHeight="0" orientation="portrait" r:id="rId1"/>
  <headerFooter>
    <oddHeader>&amp;C&amp;G</oddHeader>
    <oddFooter>Página &amp;P de &amp;N</oddFooter>
  </headerFooter>
  <rowBreaks count="2" manualBreakCount="2">
    <brk id="26" min="1" max="4" man="1"/>
    <brk id="51" min="1" max="4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8A1EE-C796-456D-AA8C-5C6CDA0ED90E}">
  <sheetPr>
    <tabColor theme="5" tint="0.39997558519241921"/>
    <pageSetUpPr fitToPage="1"/>
  </sheetPr>
  <dimension ref="A1:N43"/>
  <sheetViews>
    <sheetView view="pageBreakPreview" topLeftCell="A7" zoomScaleNormal="100" zoomScaleSheetLayoutView="100" workbookViewId="0">
      <selection activeCell="C24" sqref="C24"/>
    </sheetView>
  </sheetViews>
  <sheetFormatPr defaultColWidth="9.140625" defaultRowHeight="12.75" x14ac:dyDescent="0.2"/>
  <cols>
    <col min="1" max="1" width="13.28515625" style="33" customWidth="1"/>
    <col min="2" max="2" width="37.85546875" style="33" customWidth="1"/>
    <col min="3" max="3" width="16.140625" style="33" customWidth="1"/>
    <col min="4" max="4" width="11" style="33" bestFit="1" customWidth="1"/>
    <col min="5" max="5" width="14" style="76" customWidth="1"/>
    <col min="6" max="6" width="23.42578125" style="33" customWidth="1"/>
    <col min="7" max="8" width="12" style="33" bestFit="1" customWidth="1"/>
    <col min="9" max="9" width="16.5703125" style="33" customWidth="1"/>
    <col min="10" max="10" width="9.140625" style="33"/>
    <col min="11" max="11" width="25.140625" style="33" bestFit="1" customWidth="1"/>
    <col min="12" max="12" width="16.85546875" style="33" bestFit="1" customWidth="1"/>
    <col min="13" max="16384" width="9.140625" style="33"/>
  </cols>
  <sheetData>
    <row r="1" spans="1:11" s="32" customFormat="1" x14ac:dyDescent="0.2">
      <c r="E1" s="75"/>
    </row>
    <row r="2" spans="1:11" s="32" customFormat="1" x14ac:dyDescent="0.2">
      <c r="E2" s="75"/>
    </row>
    <row r="3" spans="1:11" s="32" customFormat="1" x14ac:dyDescent="0.2">
      <c r="B3" s="143"/>
      <c r="C3" s="143"/>
      <c r="D3" s="143"/>
      <c r="E3" s="143"/>
      <c r="F3" s="143"/>
      <c r="G3" s="143"/>
      <c r="H3" s="143"/>
    </row>
    <row r="4" spans="1:11" s="32" customFormat="1" x14ac:dyDescent="0.2">
      <c r="B4" s="143"/>
      <c r="C4" s="143"/>
      <c r="D4" s="143"/>
      <c r="E4" s="143"/>
      <c r="F4" s="143"/>
      <c r="G4" s="143"/>
      <c r="H4" s="143"/>
    </row>
    <row r="5" spans="1:11" s="32" customFormat="1" x14ac:dyDescent="0.2">
      <c r="B5" s="143"/>
      <c r="C5" s="143"/>
      <c r="D5" s="143"/>
      <c r="E5" s="143"/>
      <c r="F5" s="143"/>
      <c r="G5" s="143"/>
      <c r="H5" s="143"/>
    </row>
    <row r="6" spans="1:11" s="32" customFormat="1" x14ac:dyDescent="0.2">
      <c r="B6" s="143"/>
      <c r="C6" s="143"/>
      <c r="D6" s="143"/>
      <c r="E6" s="143"/>
      <c r="F6" s="143"/>
      <c r="G6" s="143"/>
      <c r="H6" s="143"/>
    </row>
    <row r="7" spans="1:11" s="32" customFormat="1" ht="15" x14ac:dyDescent="0.25">
      <c r="B7" s="77"/>
      <c r="C7" s="78"/>
      <c r="D7" s="79" t="s">
        <v>62</v>
      </c>
      <c r="E7" s="79"/>
      <c r="F7" s="80"/>
      <c r="G7" s="80"/>
      <c r="H7" s="80"/>
      <c r="I7" s="80"/>
    </row>
    <row r="8" spans="1:11" s="32" customFormat="1" ht="15" x14ac:dyDescent="0.25">
      <c r="B8" s="77"/>
      <c r="C8" s="78"/>
      <c r="D8" s="81" t="s">
        <v>62</v>
      </c>
      <c r="E8" s="79"/>
      <c r="F8" s="80"/>
      <c r="G8" s="80"/>
      <c r="H8" s="80"/>
      <c r="I8" s="80"/>
    </row>
    <row r="9" spans="1:11" s="32" customFormat="1" ht="15.75" x14ac:dyDescent="0.25">
      <c r="A9" s="82"/>
      <c r="C9" s="83"/>
      <c r="D9" s="84"/>
      <c r="E9" s="85"/>
      <c r="H9" s="144"/>
      <c r="I9" s="144"/>
    </row>
    <row r="10" spans="1:11" s="32" customFormat="1" ht="13.5" thickBot="1" x14ac:dyDescent="0.25">
      <c r="E10" s="75"/>
    </row>
    <row r="11" spans="1:11" ht="13.5" thickBot="1" x14ac:dyDescent="0.25">
      <c r="A11" s="145" t="s">
        <v>13</v>
      </c>
      <c r="B11" s="146"/>
      <c r="C11" s="146"/>
      <c r="D11" s="146"/>
      <c r="E11" s="146"/>
      <c r="F11" s="146"/>
      <c r="G11" s="146"/>
      <c r="H11" s="147"/>
      <c r="I11" s="86">
        <f>SUMPRODUCT([2]Orcamento!G16:G125,[2]Orcamento!I16:I125)+SUMPRODUCT([2]Orcamento!G136:G137,[2]Orcamento!I136:I137)</f>
        <v>10569390.545669435</v>
      </c>
    </row>
    <row r="12" spans="1:11" s="34" customFormat="1" ht="18" customHeight="1" thickBot="1" x14ac:dyDescent="0.3">
      <c r="A12" s="148" t="s">
        <v>1</v>
      </c>
      <c r="B12" s="148" t="s">
        <v>14</v>
      </c>
      <c r="C12" s="148" t="s">
        <v>15</v>
      </c>
      <c r="D12" s="148" t="s">
        <v>16</v>
      </c>
      <c r="E12" s="149" t="s">
        <v>17</v>
      </c>
      <c r="F12" s="149" t="s">
        <v>18</v>
      </c>
      <c r="G12" s="148" t="s">
        <v>63</v>
      </c>
      <c r="H12" s="148"/>
      <c r="I12" s="148"/>
    </row>
    <row r="13" spans="1:11" s="34" customFormat="1" ht="30" customHeight="1" thickBot="1" x14ac:dyDescent="0.3">
      <c r="A13" s="148"/>
      <c r="B13" s="148"/>
      <c r="C13" s="148"/>
      <c r="D13" s="148"/>
      <c r="E13" s="150"/>
      <c r="F13" s="150"/>
      <c r="G13" s="73" t="s">
        <v>19</v>
      </c>
      <c r="H13" s="73" t="s">
        <v>20</v>
      </c>
      <c r="I13" s="73" t="s">
        <v>21</v>
      </c>
    </row>
    <row r="14" spans="1:11" ht="15.95" customHeight="1" thickBot="1" x14ac:dyDescent="0.25">
      <c r="A14" s="72">
        <v>1</v>
      </c>
      <c r="B14" s="35" t="s">
        <v>22</v>
      </c>
      <c r="C14" s="36">
        <f>D14*$I$11</f>
        <v>583430.35812095273</v>
      </c>
      <c r="D14" s="37">
        <v>5.5199999999999999E-2</v>
      </c>
      <c r="E14" s="72"/>
      <c r="F14" s="72" t="str">
        <f>IF(AND(D14&gt;=G14,D14&lt;=I14),"OK","DIFERE")</f>
        <v>OK</v>
      </c>
      <c r="G14" s="38">
        <v>0.04</v>
      </c>
      <c r="H14" s="38">
        <v>5.5199999999999999E-2</v>
      </c>
      <c r="I14" s="38">
        <v>7.85E-2</v>
      </c>
      <c r="J14" s="33" t="s">
        <v>23</v>
      </c>
      <c r="K14" s="33" t="s">
        <v>24</v>
      </c>
    </row>
    <row r="15" spans="1:11" ht="15.95" customHeight="1" thickBot="1" x14ac:dyDescent="0.25">
      <c r="A15" s="72">
        <v>2</v>
      </c>
      <c r="B15" s="35" t="s">
        <v>25</v>
      </c>
      <c r="C15" s="36">
        <f>D15*$I$11</f>
        <v>128946.56465716711</v>
      </c>
      <c r="D15" s="39">
        <v>1.2200000000000001E-2</v>
      </c>
      <c r="E15" s="72"/>
      <c r="F15" s="72" t="str">
        <f>IF(AND(D15&gt;=G15,D15&lt;=I15),"OK","DIFERE")</f>
        <v>OK</v>
      </c>
      <c r="G15" s="38">
        <v>8.0999999999999996E-3</v>
      </c>
      <c r="H15" s="38">
        <v>1.2200000000000001E-2</v>
      </c>
      <c r="I15" s="38">
        <v>1.9900000000000001E-2</v>
      </c>
      <c r="J15" s="33" t="s">
        <v>26</v>
      </c>
      <c r="K15" s="33" t="s">
        <v>27</v>
      </c>
    </row>
    <row r="16" spans="1:11" ht="15.95" customHeight="1" thickBot="1" x14ac:dyDescent="0.25">
      <c r="A16" s="72">
        <v>3</v>
      </c>
      <c r="B16" s="35" t="s">
        <v>28</v>
      </c>
      <c r="C16" s="36">
        <f>D16*$I$11</f>
        <v>245209.86065953085</v>
      </c>
      <c r="D16" s="39">
        <v>2.3199999999999998E-2</v>
      </c>
      <c r="E16" s="72"/>
      <c r="F16" s="72" t="str">
        <f>IF(AND(D16&gt;=G16,D16&lt;=I16),"OK","DIFERE")</f>
        <v>OK</v>
      </c>
      <c r="G16" s="38">
        <v>1.46E-2</v>
      </c>
      <c r="H16" s="38">
        <v>2.3199999999999998E-2</v>
      </c>
      <c r="I16" s="38">
        <v>3.1600000000000003E-2</v>
      </c>
      <c r="J16" s="33" t="s">
        <v>29</v>
      </c>
      <c r="K16" s="33" t="s">
        <v>30</v>
      </c>
    </row>
    <row r="17" spans="1:14" ht="15.95" customHeight="1" thickBot="1" x14ac:dyDescent="0.25">
      <c r="A17" s="72">
        <v>4</v>
      </c>
      <c r="B17" s="35" t="s">
        <v>31</v>
      </c>
      <c r="C17" s="36">
        <f>D17*($I$11+C14+C15+C16)</f>
        <v>117575.16875689228</v>
      </c>
      <c r="D17" s="39">
        <v>1.0200000000000001E-2</v>
      </c>
      <c r="E17" s="72"/>
      <c r="F17" s="72" t="str">
        <f>IF(AND(D17&gt;=G17,D17&lt;=I17),"OK","DIFERE")</f>
        <v>OK</v>
      </c>
      <c r="G17" s="38">
        <v>9.4000000000000004E-3</v>
      </c>
      <c r="H17" s="38">
        <v>1.0200000000000001E-2</v>
      </c>
      <c r="I17" s="38">
        <v>1.3299999999999999E-2</v>
      </c>
      <c r="J17" s="33" t="s">
        <v>32</v>
      </c>
      <c r="K17" s="33" t="s">
        <v>33</v>
      </c>
    </row>
    <row r="18" spans="1:14" ht="15.95" customHeight="1" thickBot="1" x14ac:dyDescent="0.25">
      <c r="A18" s="72">
        <v>5</v>
      </c>
      <c r="B18" s="35" t="s">
        <v>34</v>
      </c>
      <c r="C18" s="36">
        <f>D18*($I$11+C14+C15+C16+C17)</f>
        <v>978142.40982057422</v>
      </c>
      <c r="D18" s="39">
        <v>8.4000000000000005E-2</v>
      </c>
      <c r="E18" s="72"/>
      <c r="F18" s="72" t="str">
        <f>IF(AND(D18&gt;=G18,D18&lt;=I18),"OK","DIFERE")</f>
        <v>OK</v>
      </c>
      <c r="G18" s="38">
        <v>7.1400000000000005E-2</v>
      </c>
      <c r="H18" s="38">
        <v>8.4000000000000005E-2</v>
      </c>
      <c r="I18" s="38">
        <v>0.1043</v>
      </c>
      <c r="J18" s="33" t="s">
        <v>35</v>
      </c>
      <c r="K18" s="33" t="s">
        <v>36</v>
      </c>
    </row>
    <row r="19" spans="1:14" ht="15.95" customHeight="1" thickBot="1" x14ac:dyDescent="0.25">
      <c r="A19" s="72">
        <v>6</v>
      </c>
      <c r="B19" s="40" t="s">
        <v>37</v>
      </c>
      <c r="C19" s="41">
        <f>D19*$I$11*(1+D26)</f>
        <v>1195252.4461025875</v>
      </c>
      <c r="D19" s="87">
        <f>SUM(D20:D23)</f>
        <v>8.6499999999999994E-2</v>
      </c>
      <c r="E19" s="42"/>
      <c r="F19" s="32"/>
      <c r="G19" s="43"/>
      <c r="H19" s="43"/>
      <c r="I19" s="44"/>
      <c r="J19" s="33" t="s">
        <v>38</v>
      </c>
      <c r="K19" s="33" t="s">
        <v>39</v>
      </c>
    </row>
    <row r="20" spans="1:14" ht="15.95" customHeight="1" thickBot="1" x14ac:dyDescent="0.25">
      <c r="A20" s="45" t="s">
        <v>40</v>
      </c>
      <c r="B20" s="137" t="s">
        <v>41</v>
      </c>
      <c r="C20" s="138"/>
      <c r="D20" s="39">
        <v>6.4999999999999997E-3</v>
      </c>
      <c r="E20" s="42"/>
      <c r="F20" s="32"/>
      <c r="G20" s="32"/>
      <c r="H20" s="32"/>
      <c r="I20" s="46"/>
    </row>
    <row r="21" spans="1:14" ht="15.95" customHeight="1" thickBot="1" x14ac:dyDescent="0.3">
      <c r="A21" s="45" t="s">
        <v>42</v>
      </c>
      <c r="B21" s="137" t="s">
        <v>43</v>
      </c>
      <c r="C21" s="138"/>
      <c r="D21" s="39">
        <v>0.03</v>
      </c>
      <c r="E21" s="42"/>
      <c r="F21" s="32"/>
      <c r="G21" s="32"/>
      <c r="H21" s="32"/>
      <c r="I21" s="46"/>
      <c r="K21" s="88"/>
      <c r="L21" s="88"/>
      <c r="M21" s="88"/>
      <c r="N21" s="88"/>
    </row>
    <row r="22" spans="1:14" ht="15.95" customHeight="1" thickBot="1" x14ac:dyDescent="0.3">
      <c r="A22" s="45" t="s">
        <v>44</v>
      </c>
      <c r="B22" s="137" t="s">
        <v>45</v>
      </c>
      <c r="C22" s="138"/>
      <c r="D22" s="39">
        <v>0.05</v>
      </c>
      <c r="E22" s="42"/>
      <c r="F22" s="32"/>
      <c r="G22" s="32"/>
      <c r="H22" s="32"/>
      <c r="I22" s="46"/>
      <c r="K22" s="88"/>
      <c r="L22" s="88"/>
      <c r="M22" s="88"/>
      <c r="N22" s="88"/>
    </row>
    <row r="23" spans="1:14" ht="15.95" customHeight="1" thickBot="1" x14ac:dyDescent="0.3">
      <c r="A23" s="45" t="s">
        <v>46</v>
      </c>
      <c r="B23" s="137" t="s">
        <v>47</v>
      </c>
      <c r="C23" s="139"/>
      <c r="D23" s="48">
        <f>IF([2]DADOS!C3="NÃO DESONERADO",0,3.6%)</f>
        <v>0</v>
      </c>
      <c r="E23" s="42"/>
      <c r="F23" s="32"/>
      <c r="G23" s="32"/>
      <c r="H23" s="32"/>
      <c r="I23" s="46"/>
      <c r="K23" s="88"/>
      <c r="L23" s="88"/>
      <c r="M23" s="88"/>
      <c r="N23" s="88"/>
    </row>
    <row r="24" spans="1:14" ht="15.75" thickBot="1" x14ac:dyDescent="0.3">
      <c r="A24" s="134" t="s">
        <v>64</v>
      </c>
      <c r="B24" s="134"/>
      <c r="C24" s="49">
        <f>SUM(C14:C19)</f>
        <v>3248556.8081177045</v>
      </c>
      <c r="D24" s="72"/>
      <c r="E24" s="72"/>
      <c r="F24" s="140" t="s">
        <v>65</v>
      </c>
      <c r="G24" s="141"/>
      <c r="H24" s="141"/>
      <c r="I24" s="142"/>
      <c r="K24" s="88"/>
      <c r="L24" s="88"/>
      <c r="M24" s="88"/>
      <c r="N24" s="88"/>
    </row>
    <row r="25" spans="1:14" ht="31.5" customHeight="1" thickBot="1" x14ac:dyDescent="0.3">
      <c r="A25" s="133" t="s">
        <v>66</v>
      </c>
      <c r="B25" s="133"/>
      <c r="C25" s="49">
        <f>C24+I11</f>
        <v>13817947.353787139</v>
      </c>
      <c r="D25" s="72"/>
      <c r="E25" s="72" t="str">
        <f>IF(AND($D26&gt;=$G25,$D26&lt;=$I25),"OK","DIFERE")</f>
        <v>OK</v>
      </c>
      <c r="F25" s="50" t="s">
        <v>48</v>
      </c>
      <c r="G25" s="38">
        <v>0.22800000000000001</v>
      </c>
      <c r="H25" s="38">
        <v>0.27479999999999999</v>
      </c>
      <c r="I25" s="38">
        <v>0.3095</v>
      </c>
      <c r="K25" s="88"/>
      <c r="L25" s="88"/>
      <c r="M25" s="88"/>
      <c r="N25" s="88"/>
    </row>
    <row r="26" spans="1:14" ht="15.95" customHeight="1" thickBot="1" x14ac:dyDescent="0.3">
      <c r="A26" s="134" t="s">
        <v>49</v>
      </c>
      <c r="B26" s="134"/>
      <c r="C26" s="134"/>
      <c r="D26" s="89">
        <f>(((1+$D14+$D15+$D16)*(1+$D17)*(1+$D18)/(1-$D19)))-1</f>
        <v>0.30735516812260544</v>
      </c>
      <c r="E26" s="72" t="str">
        <f>IF(AND($D26&gt;=$G26,$D26&lt;=$I26),"OK","DIFERE")</f>
        <v>OK</v>
      </c>
      <c r="F26" s="50" t="s">
        <v>50</v>
      </c>
      <c r="G26" s="38">
        <f>((G25+1)*(1-E29))/((1-E29)-D23)-1</f>
        <v>0.22799999999999998</v>
      </c>
      <c r="H26" s="38">
        <f>((H25+1)*(1-E29))/((1-E29)-D23)-1</f>
        <v>0.27479999999999993</v>
      </c>
      <c r="I26" s="38">
        <f>((I25+1)*(1-E29))/((1-E29)-D23)-1</f>
        <v>0.30949999999999989</v>
      </c>
      <c r="K26" s="88"/>
      <c r="L26" s="88"/>
      <c r="M26" s="88"/>
      <c r="N26" s="88"/>
    </row>
    <row r="27" spans="1:14" ht="15.75" thickBot="1" x14ac:dyDescent="0.3">
      <c r="A27" s="32"/>
      <c r="B27" s="32"/>
      <c r="C27" s="32"/>
      <c r="D27" s="32"/>
      <c r="E27" s="75"/>
      <c r="F27" s="32"/>
      <c r="G27" s="32"/>
      <c r="H27" s="32"/>
      <c r="I27" s="32"/>
      <c r="K27" s="88"/>
      <c r="L27" s="88"/>
      <c r="M27" s="88"/>
      <c r="N27" s="88"/>
    </row>
    <row r="28" spans="1:14" ht="15" x14ac:dyDescent="0.25">
      <c r="A28" s="32"/>
      <c r="B28" s="32"/>
      <c r="C28" s="32"/>
      <c r="D28" s="32"/>
      <c r="E28" s="75"/>
      <c r="F28" s="90" t="s">
        <v>51</v>
      </c>
      <c r="G28" s="91"/>
      <c r="H28" s="91"/>
      <c r="I28" s="51"/>
      <c r="K28" s="88"/>
      <c r="L28" s="88"/>
      <c r="M28" s="88"/>
      <c r="N28" s="88"/>
    </row>
    <row r="29" spans="1:14" ht="15" x14ac:dyDescent="0.25">
      <c r="A29" s="32"/>
      <c r="B29" s="32"/>
      <c r="C29" s="32"/>
      <c r="D29" s="32"/>
      <c r="E29" s="75"/>
      <c r="F29" s="92"/>
      <c r="G29" s="32"/>
      <c r="H29" s="32"/>
      <c r="I29" s="46"/>
      <c r="K29" s="88"/>
      <c r="L29" s="88"/>
      <c r="M29" s="88"/>
      <c r="N29" s="88"/>
    </row>
    <row r="30" spans="1:14" x14ac:dyDescent="0.2">
      <c r="A30" s="32"/>
      <c r="B30" s="32"/>
      <c r="C30" s="32"/>
      <c r="D30" s="32"/>
      <c r="E30" s="75"/>
      <c r="F30" s="92"/>
      <c r="G30" s="32"/>
      <c r="H30" s="32"/>
      <c r="I30" s="46"/>
    </row>
    <row r="31" spans="1:14" x14ac:dyDescent="0.2">
      <c r="A31" s="32"/>
      <c r="B31" s="32"/>
      <c r="C31" s="32"/>
      <c r="D31" s="32"/>
      <c r="E31" s="75"/>
      <c r="F31" s="92"/>
      <c r="G31" s="32"/>
      <c r="H31" s="32"/>
      <c r="I31" s="46"/>
    </row>
    <row r="32" spans="1:14" x14ac:dyDescent="0.2">
      <c r="A32" s="32" t="s">
        <v>52</v>
      </c>
      <c r="B32" s="32"/>
      <c r="C32" s="32"/>
      <c r="D32" s="32"/>
      <c r="E32" s="75"/>
      <c r="F32" s="92"/>
      <c r="G32" s="32"/>
      <c r="H32" s="32"/>
      <c r="I32" s="46"/>
    </row>
    <row r="33" spans="1:12" x14ac:dyDescent="0.2">
      <c r="A33" s="32" t="s">
        <v>53</v>
      </c>
      <c r="B33" s="32"/>
      <c r="C33" s="32"/>
      <c r="D33" s="32"/>
      <c r="E33" s="75"/>
      <c r="F33" s="92"/>
      <c r="G33" s="32"/>
      <c r="H33" s="32"/>
      <c r="I33" s="46"/>
    </row>
    <row r="34" spans="1:12" x14ac:dyDescent="0.2">
      <c r="A34" s="32" t="s">
        <v>54</v>
      </c>
      <c r="B34" s="32"/>
      <c r="C34" s="32"/>
      <c r="D34" s="32"/>
      <c r="E34" s="75"/>
      <c r="F34" s="92"/>
      <c r="G34" s="32"/>
      <c r="H34" s="32"/>
      <c r="I34" s="46"/>
      <c r="L34" s="47"/>
    </row>
    <row r="35" spans="1:12" ht="13.5" thickBot="1" x14ac:dyDescent="0.25">
      <c r="A35" s="32" t="s">
        <v>55</v>
      </c>
      <c r="B35" s="32"/>
      <c r="C35" s="32"/>
      <c r="D35" s="32"/>
      <c r="E35" s="75"/>
      <c r="F35" s="93"/>
      <c r="G35" s="94"/>
      <c r="H35" s="94"/>
      <c r="I35" s="52"/>
    </row>
    <row r="36" spans="1:12" x14ac:dyDescent="0.2">
      <c r="A36" s="32" t="s">
        <v>56</v>
      </c>
      <c r="B36" s="32"/>
      <c r="C36" s="32"/>
      <c r="D36" s="32"/>
      <c r="E36" s="75"/>
      <c r="F36" s="32"/>
      <c r="G36" s="32"/>
      <c r="H36" s="32"/>
      <c r="I36" s="32"/>
    </row>
    <row r="37" spans="1:12" x14ac:dyDescent="0.2">
      <c r="A37" s="32" t="s">
        <v>57</v>
      </c>
      <c r="B37" s="32"/>
      <c r="C37" s="32"/>
      <c r="D37" s="32"/>
      <c r="E37" s="75"/>
      <c r="F37" s="32"/>
      <c r="G37" s="32"/>
      <c r="H37" s="32"/>
      <c r="I37" s="32"/>
    </row>
    <row r="38" spans="1:12" x14ac:dyDescent="0.2">
      <c r="A38" s="32" t="s">
        <v>58</v>
      </c>
      <c r="B38" s="32"/>
      <c r="C38" s="32"/>
      <c r="D38" s="32"/>
      <c r="E38" s="75"/>
      <c r="F38" s="32"/>
      <c r="G38" s="32"/>
      <c r="H38" s="32"/>
      <c r="I38" s="32"/>
    </row>
    <row r="39" spans="1:12" ht="13.5" thickBot="1" x14ac:dyDescent="0.25">
      <c r="A39" s="32" t="s">
        <v>59</v>
      </c>
      <c r="B39" s="32"/>
      <c r="C39" s="32"/>
      <c r="D39" s="32"/>
      <c r="E39" s="75"/>
      <c r="F39" s="95"/>
      <c r="G39" s="95"/>
      <c r="H39" s="95"/>
      <c r="I39" s="32"/>
    </row>
    <row r="40" spans="1:12" ht="19.5" customHeight="1" x14ac:dyDescent="0.2">
      <c r="A40" s="32"/>
      <c r="B40" s="32"/>
      <c r="C40" s="32"/>
      <c r="D40" s="32"/>
      <c r="E40" s="75"/>
      <c r="F40" s="135" t="s">
        <v>62</v>
      </c>
      <c r="G40" s="135"/>
      <c r="H40" s="135"/>
      <c r="I40" s="32"/>
    </row>
    <row r="41" spans="1:12" x14ac:dyDescent="0.2">
      <c r="A41" s="32"/>
      <c r="B41" s="32"/>
      <c r="C41" s="32"/>
      <c r="D41" s="32"/>
      <c r="E41" s="75"/>
      <c r="F41" s="136"/>
      <c r="G41" s="136"/>
      <c r="H41" s="136"/>
      <c r="I41" s="32"/>
    </row>
    <row r="42" spans="1:12" ht="15" customHeight="1" x14ac:dyDescent="0.2">
      <c r="A42" s="32"/>
      <c r="B42" s="96"/>
      <c r="C42" s="96"/>
      <c r="D42" s="96"/>
      <c r="E42" s="97"/>
      <c r="F42" s="136"/>
      <c r="G42" s="136"/>
      <c r="H42" s="136"/>
      <c r="I42" s="32"/>
    </row>
    <row r="43" spans="1:12" x14ac:dyDescent="0.2">
      <c r="A43" s="32"/>
      <c r="B43" s="32"/>
      <c r="C43" s="32"/>
      <c r="D43" s="32"/>
      <c r="E43" s="75"/>
      <c r="F43" s="32"/>
      <c r="G43" s="32"/>
      <c r="H43" s="32"/>
      <c r="I43" s="32"/>
    </row>
  </sheetData>
  <mergeCells count="21">
    <mergeCell ref="F24:I24"/>
    <mergeCell ref="B3:H6"/>
    <mergeCell ref="H9:I9"/>
    <mergeCell ref="A11:H11"/>
    <mergeCell ref="A12:A13"/>
    <mergeCell ref="B12:B13"/>
    <mergeCell ref="C12:C13"/>
    <mergeCell ref="D12:D13"/>
    <mergeCell ref="E12:E13"/>
    <mergeCell ref="F12:F13"/>
    <mergeCell ref="G12:I12"/>
    <mergeCell ref="B20:C20"/>
    <mergeCell ref="B21:C21"/>
    <mergeCell ref="B22:C22"/>
    <mergeCell ref="B23:C23"/>
    <mergeCell ref="A24:B24"/>
    <mergeCell ref="A25:B25"/>
    <mergeCell ref="A26:C26"/>
    <mergeCell ref="F40:H40"/>
    <mergeCell ref="F41:H41"/>
    <mergeCell ref="F42:H42"/>
  </mergeCells>
  <printOptions horizontalCentered="1" verticalCentered="1"/>
  <pageMargins left="0.98425196850393704" right="0.39370078740157483" top="0.98425196850393704" bottom="0.39370078740157483" header="0" footer="0"/>
  <pageSetup paperSize="9" scale="7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CAA2F-0FDD-468E-9DB8-7E4050F54906}">
  <sheetPr>
    <tabColor theme="5" tint="0.39997558519241921"/>
    <pageSetUpPr fitToPage="1"/>
  </sheetPr>
  <dimension ref="A1:N43"/>
  <sheetViews>
    <sheetView view="pageBreakPreview" zoomScaleNormal="100" zoomScaleSheetLayoutView="100" workbookViewId="0">
      <selection activeCell="D22" sqref="D22"/>
    </sheetView>
  </sheetViews>
  <sheetFormatPr defaultColWidth="9.140625" defaultRowHeight="12.75" x14ac:dyDescent="0.2"/>
  <cols>
    <col min="1" max="1" width="13.28515625" style="33" customWidth="1"/>
    <col min="2" max="2" width="37.85546875" style="33" customWidth="1"/>
    <col min="3" max="3" width="16.140625" style="33" customWidth="1"/>
    <col min="4" max="4" width="11" style="33" bestFit="1" customWidth="1"/>
    <col min="5" max="5" width="14" style="76" customWidth="1"/>
    <col min="6" max="6" width="23.42578125" style="33" customWidth="1"/>
    <col min="7" max="8" width="12" style="33" bestFit="1" customWidth="1"/>
    <col min="9" max="9" width="16.28515625" style="33" bestFit="1" customWidth="1"/>
    <col min="10" max="10" width="9.140625" style="33"/>
    <col min="11" max="11" width="25.140625" style="33" bestFit="1" customWidth="1"/>
    <col min="12" max="16384" width="9.140625" style="33"/>
  </cols>
  <sheetData>
    <row r="1" spans="1:11" s="32" customFormat="1" x14ac:dyDescent="0.2">
      <c r="E1" s="75"/>
    </row>
    <row r="2" spans="1:11" s="32" customFormat="1" x14ac:dyDescent="0.2">
      <c r="E2" s="75"/>
    </row>
    <row r="3" spans="1:11" s="32" customFormat="1" x14ac:dyDescent="0.2">
      <c r="B3" s="143"/>
      <c r="C3" s="143"/>
      <c r="D3" s="143"/>
      <c r="E3" s="143"/>
      <c r="F3" s="143"/>
      <c r="G3" s="143"/>
      <c r="H3" s="143"/>
    </row>
    <row r="4" spans="1:11" s="32" customFormat="1" x14ac:dyDescent="0.2">
      <c r="B4" s="143"/>
      <c r="C4" s="143"/>
      <c r="D4" s="143"/>
      <c r="E4" s="143"/>
      <c r="F4" s="143"/>
      <c r="G4" s="143"/>
      <c r="H4" s="143"/>
    </row>
    <row r="5" spans="1:11" s="32" customFormat="1" x14ac:dyDescent="0.2">
      <c r="B5" s="143"/>
      <c r="C5" s="143"/>
      <c r="D5" s="143"/>
      <c r="E5" s="143"/>
      <c r="F5" s="143"/>
      <c r="G5" s="143"/>
      <c r="H5" s="143"/>
    </row>
    <row r="6" spans="1:11" s="32" customFormat="1" x14ac:dyDescent="0.2">
      <c r="B6" s="143"/>
      <c r="C6" s="143"/>
      <c r="D6" s="143"/>
      <c r="E6" s="143"/>
      <c r="F6" s="143"/>
      <c r="G6" s="143"/>
      <c r="H6" s="143"/>
    </row>
    <row r="7" spans="1:11" s="32" customFormat="1" ht="15" x14ac:dyDescent="0.25">
      <c r="B7" s="77"/>
      <c r="C7" s="78"/>
      <c r="D7" s="79"/>
      <c r="E7" s="79"/>
      <c r="F7" s="80"/>
      <c r="G7" s="80"/>
      <c r="H7" s="80"/>
      <c r="I7" s="80"/>
    </row>
    <row r="8" spans="1:11" s="32" customFormat="1" ht="15" x14ac:dyDescent="0.25">
      <c r="B8" s="77"/>
      <c r="C8" s="78"/>
      <c r="D8" s="81"/>
      <c r="E8" s="79"/>
      <c r="F8" s="80"/>
      <c r="G8" s="80"/>
      <c r="H8" s="80"/>
      <c r="I8" s="80"/>
    </row>
    <row r="9" spans="1:11" s="32" customFormat="1" ht="15.75" x14ac:dyDescent="0.25">
      <c r="A9" s="82"/>
      <c r="C9" s="83"/>
      <c r="D9" s="84"/>
      <c r="E9" s="85"/>
      <c r="H9" s="144"/>
      <c r="I9" s="144"/>
    </row>
    <row r="10" spans="1:11" s="32" customFormat="1" ht="13.5" thickBot="1" x14ac:dyDescent="0.25">
      <c r="E10" s="75"/>
    </row>
    <row r="11" spans="1:11" ht="13.5" thickBot="1" x14ac:dyDescent="0.25">
      <c r="A11" s="145" t="s">
        <v>13</v>
      </c>
      <c r="B11" s="146"/>
      <c r="C11" s="146"/>
      <c r="D11" s="146"/>
      <c r="E11" s="146"/>
      <c r="F11" s="146"/>
      <c r="G11" s="146"/>
      <c r="H11" s="147"/>
      <c r="I11" s="86">
        <f>([2]Orcamento!G129*[2]Orcamento!I129+[2]Orcamento!G130*[2]Orcamento!I130+[2]Orcamento!G132*[2]Orcamento!I132)</f>
        <v>653188.64</v>
      </c>
    </row>
    <row r="12" spans="1:11" s="34" customFormat="1" ht="18" customHeight="1" thickBot="1" x14ac:dyDescent="0.3">
      <c r="A12" s="148" t="s">
        <v>1</v>
      </c>
      <c r="B12" s="148" t="s">
        <v>14</v>
      </c>
      <c r="C12" s="148" t="s">
        <v>15</v>
      </c>
      <c r="D12" s="148" t="s">
        <v>16</v>
      </c>
      <c r="E12" s="153" t="s">
        <v>17</v>
      </c>
      <c r="F12" s="149" t="s">
        <v>18</v>
      </c>
      <c r="G12" s="148" t="s">
        <v>63</v>
      </c>
      <c r="H12" s="148"/>
      <c r="I12" s="148"/>
    </row>
    <row r="13" spans="1:11" s="34" customFormat="1" ht="30" customHeight="1" thickBot="1" x14ac:dyDescent="0.3">
      <c r="A13" s="148"/>
      <c r="B13" s="148"/>
      <c r="C13" s="148"/>
      <c r="D13" s="148"/>
      <c r="E13" s="154"/>
      <c r="F13" s="150"/>
      <c r="G13" s="73" t="s">
        <v>19</v>
      </c>
      <c r="H13" s="73" t="s">
        <v>20</v>
      </c>
      <c r="I13" s="73" t="s">
        <v>21</v>
      </c>
    </row>
    <row r="14" spans="1:11" ht="15.95" customHeight="1" thickBot="1" x14ac:dyDescent="0.25">
      <c r="A14" s="72">
        <v>1</v>
      </c>
      <c r="B14" s="35" t="s">
        <v>22</v>
      </c>
      <c r="C14" s="36">
        <f>D14*$I$11</f>
        <v>22535.008080000003</v>
      </c>
      <c r="D14" s="37">
        <v>3.4500000000000003E-2</v>
      </c>
      <c r="E14" s="74"/>
      <c r="F14" s="72" t="str">
        <f>IF(AND(D14&gt;=G14,D14&lt;=I14),"OK","DIFERE")</f>
        <v>OK</v>
      </c>
      <c r="G14" s="38">
        <v>1.4999999999999999E-2</v>
      </c>
      <c r="H14" s="38">
        <v>3.4500000000000003E-2</v>
      </c>
      <c r="I14" s="38">
        <v>4.4900000000000002E-2</v>
      </c>
      <c r="J14" s="33" t="s">
        <v>23</v>
      </c>
      <c r="K14" s="33" t="s">
        <v>24</v>
      </c>
    </row>
    <row r="15" spans="1:11" ht="15.95" customHeight="1" thickBot="1" x14ac:dyDescent="0.25">
      <c r="A15" s="72">
        <v>2</v>
      </c>
      <c r="B15" s="35" t="s">
        <v>25</v>
      </c>
      <c r="C15" s="36">
        <f>D15*$I$11</f>
        <v>3135.305472</v>
      </c>
      <c r="D15" s="39">
        <v>4.7999999999999996E-3</v>
      </c>
      <c r="E15" s="74"/>
      <c r="F15" s="72" t="str">
        <f>IF(AND(D15&gt;=G15,D15&lt;=I15),"OK","DIFERE")</f>
        <v>OK</v>
      </c>
      <c r="G15" s="38">
        <v>3.0000000000000001E-3</v>
      </c>
      <c r="H15" s="38">
        <v>4.7999999999999996E-3</v>
      </c>
      <c r="I15" s="38">
        <v>8.2000000000000007E-3</v>
      </c>
      <c r="J15" s="33" t="s">
        <v>26</v>
      </c>
      <c r="K15" s="33" t="s">
        <v>27</v>
      </c>
    </row>
    <row r="16" spans="1:11" ht="15.95" customHeight="1" thickBot="1" x14ac:dyDescent="0.25">
      <c r="A16" s="72">
        <v>3</v>
      </c>
      <c r="B16" s="35" t="s">
        <v>28</v>
      </c>
      <c r="C16" s="36">
        <f>D16*$I$11</f>
        <v>5552.1034400000008</v>
      </c>
      <c r="D16" s="39">
        <v>8.5000000000000006E-3</v>
      </c>
      <c r="E16" s="74"/>
      <c r="F16" s="72" t="str">
        <f>IF(AND(D16&gt;=G16,D16&lt;=I16),"OK","DIFERE")</f>
        <v>OK</v>
      </c>
      <c r="G16" s="38">
        <v>5.5999999999999999E-3</v>
      </c>
      <c r="H16" s="38">
        <v>8.5000000000000006E-3</v>
      </c>
      <c r="I16" s="38">
        <v>8.8999999999999999E-3</v>
      </c>
      <c r="J16" s="33" t="s">
        <v>29</v>
      </c>
      <c r="K16" s="33" t="s">
        <v>30</v>
      </c>
    </row>
    <row r="17" spans="1:14" ht="15.95" customHeight="1" thickBot="1" x14ac:dyDescent="0.25">
      <c r="A17" s="72">
        <v>4</v>
      </c>
      <c r="B17" s="35" t="s">
        <v>31</v>
      </c>
      <c r="C17" s="36">
        <f>D17*($I$11+C14+C15+C16)</f>
        <v>5817.4939844320015</v>
      </c>
      <c r="D17" s="39">
        <v>8.5000000000000006E-3</v>
      </c>
      <c r="E17" s="74"/>
      <c r="F17" s="72" t="str">
        <f>IF(AND(D17&gt;=G17,D17&lt;=I17),"OK","DIFERE")</f>
        <v>OK</v>
      </c>
      <c r="G17" s="38">
        <v>8.5000000000000006E-3</v>
      </c>
      <c r="H17" s="38">
        <v>8.5000000000000006E-3</v>
      </c>
      <c r="I17" s="38">
        <v>1.11E-2</v>
      </c>
      <c r="J17" s="33" t="s">
        <v>32</v>
      </c>
      <c r="K17" s="33" t="s">
        <v>33</v>
      </c>
    </row>
    <row r="18" spans="1:14" ht="15.95" customHeight="1" thickBot="1" x14ac:dyDescent="0.25">
      <c r="A18" s="72">
        <v>5</v>
      </c>
      <c r="B18" s="35" t="s">
        <v>34</v>
      </c>
      <c r="C18" s="36">
        <f>D18*($I$11+C14+C15+C16+C17)</f>
        <v>35270.67895489568</v>
      </c>
      <c r="D18" s="39">
        <v>5.11E-2</v>
      </c>
      <c r="E18" s="74"/>
      <c r="F18" s="72" t="str">
        <f>IF(AND(D18&gt;=G18,D18&lt;=I18),"OK","DIFERE")</f>
        <v>OK</v>
      </c>
      <c r="G18" s="38">
        <v>3.5000000000000003E-2</v>
      </c>
      <c r="H18" s="38">
        <v>5.11E-2</v>
      </c>
      <c r="I18" s="38">
        <v>6.2199999999999998E-2</v>
      </c>
      <c r="J18" s="33" t="s">
        <v>35</v>
      </c>
      <c r="K18" s="33" t="s">
        <v>36</v>
      </c>
    </row>
    <row r="19" spans="1:14" ht="15.95" customHeight="1" thickBot="1" x14ac:dyDescent="0.25">
      <c r="A19" s="72">
        <v>6</v>
      </c>
      <c r="B19" s="40" t="s">
        <v>37</v>
      </c>
      <c r="C19" s="41">
        <f>D19*$I$11*(1+D26)</f>
        <v>27483.883645556252</v>
      </c>
      <c r="D19" s="87">
        <f>SUM(D20:D23)</f>
        <v>3.6499999999999998E-2</v>
      </c>
      <c r="E19" s="75"/>
      <c r="F19" s="32"/>
      <c r="G19" s="43"/>
      <c r="H19" s="43"/>
      <c r="I19" s="44"/>
      <c r="J19" s="33" t="s">
        <v>38</v>
      </c>
      <c r="K19" s="33" t="s">
        <v>39</v>
      </c>
    </row>
    <row r="20" spans="1:14" ht="15.95" customHeight="1" thickBot="1" x14ac:dyDescent="0.25">
      <c r="A20" s="45" t="s">
        <v>40</v>
      </c>
      <c r="B20" s="137" t="s">
        <v>41</v>
      </c>
      <c r="C20" s="138"/>
      <c r="D20" s="39">
        <v>6.4999999999999997E-3</v>
      </c>
      <c r="E20" s="75"/>
      <c r="F20" s="32"/>
      <c r="G20" s="32"/>
      <c r="H20" s="32"/>
      <c r="I20" s="46"/>
    </row>
    <row r="21" spans="1:14" ht="15.95" customHeight="1" thickBot="1" x14ac:dyDescent="0.3">
      <c r="A21" s="45" t="s">
        <v>42</v>
      </c>
      <c r="B21" s="137" t="s">
        <v>43</v>
      </c>
      <c r="C21" s="138"/>
      <c r="D21" s="39">
        <v>0.03</v>
      </c>
      <c r="E21" s="75"/>
      <c r="F21" s="32"/>
      <c r="G21" s="32"/>
      <c r="H21" s="32"/>
      <c r="I21" s="46"/>
      <c r="K21" s="88"/>
      <c r="L21" s="88"/>
      <c r="M21" s="88"/>
      <c r="N21" s="88"/>
    </row>
    <row r="22" spans="1:14" ht="15.95" customHeight="1" thickBot="1" x14ac:dyDescent="0.3">
      <c r="A22" s="45" t="s">
        <v>44</v>
      </c>
      <c r="B22" s="137" t="s">
        <v>45</v>
      </c>
      <c r="C22" s="138"/>
      <c r="D22" s="39">
        <v>0</v>
      </c>
      <c r="E22" s="75"/>
      <c r="F22" s="32"/>
      <c r="G22" s="32"/>
      <c r="H22" s="32"/>
      <c r="I22" s="46"/>
      <c r="K22" s="88"/>
      <c r="L22" s="88"/>
      <c r="M22" s="88"/>
      <c r="N22" s="88"/>
    </row>
    <row r="23" spans="1:14" ht="15.95" customHeight="1" thickBot="1" x14ac:dyDescent="0.3">
      <c r="A23" s="45" t="s">
        <v>46</v>
      </c>
      <c r="B23" s="137" t="s">
        <v>47</v>
      </c>
      <c r="C23" s="139"/>
      <c r="D23" s="48">
        <f>IF([2]DADOS!C3="NÃO DESONERADO",0,3.6%)</f>
        <v>0</v>
      </c>
      <c r="E23" s="75"/>
      <c r="F23" s="32"/>
      <c r="G23" s="32"/>
      <c r="H23" s="32"/>
      <c r="I23" s="46"/>
      <c r="K23" s="88"/>
      <c r="L23" s="88"/>
      <c r="M23" s="88"/>
      <c r="N23" s="88"/>
    </row>
    <row r="24" spans="1:14" ht="15.75" thickBot="1" x14ac:dyDescent="0.3">
      <c r="A24" s="134" t="s">
        <v>67</v>
      </c>
      <c r="B24" s="134"/>
      <c r="C24" s="49">
        <f>SUM(C14:C19)</f>
        <v>99794.473576883945</v>
      </c>
      <c r="D24" s="72"/>
      <c r="F24" s="152"/>
      <c r="G24" s="152"/>
      <c r="H24" s="152"/>
      <c r="I24" s="152"/>
      <c r="K24" s="88"/>
      <c r="L24" s="88"/>
      <c r="M24" s="88"/>
      <c r="N24" s="88"/>
    </row>
    <row r="25" spans="1:14" ht="31.5" customHeight="1" thickBot="1" x14ac:dyDescent="0.3">
      <c r="A25" s="151" t="s">
        <v>68</v>
      </c>
      <c r="B25" s="151"/>
      <c r="C25" s="98">
        <f>C24+I11</f>
        <v>752983.11357688392</v>
      </c>
      <c r="D25" s="73"/>
      <c r="G25" s="53"/>
      <c r="H25" s="53"/>
      <c r="I25" s="53"/>
      <c r="K25" s="88"/>
      <c r="L25" s="88"/>
      <c r="M25" s="88"/>
      <c r="N25" s="88"/>
    </row>
    <row r="26" spans="1:14" ht="15.95" customHeight="1" thickBot="1" x14ac:dyDescent="0.3">
      <c r="A26" s="134" t="s">
        <v>49</v>
      </c>
      <c r="B26" s="134"/>
      <c r="C26" s="134"/>
      <c r="D26" s="89">
        <f>(((1+$D14+$D15+$D16)*(1+$D17)*(1+$D18)/(1-$D19)))-1</f>
        <v>0.15278047942916406</v>
      </c>
      <c r="G26" s="53"/>
      <c r="H26" s="53"/>
      <c r="I26" s="53"/>
      <c r="K26" s="88"/>
      <c r="L26" s="88"/>
      <c r="M26" s="88"/>
      <c r="N26" s="88"/>
    </row>
    <row r="27" spans="1:14" ht="15.75" thickBot="1" x14ac:dyDescent="0.3">
      <c r="A27" s="32"/>
      <c r="B27" s="32"/>
      <c r="C27" s="32"/>
      <c r="D27" s="32"/>
      <c r="E27" s="75"/>
      <c r="F27" s="32"/>
      <c r="G27" s="32"/>
      <c r="H27" s="32"/>
      <c r="I27" s="32"/>
      <c r="K27" s="88"/>
      <c r="L27" s="88"/>
      <c r="M27" s="88"/>
      <c r="N27" s="88"/>
    </row>
    <row r="28" spans="1:14" ht="15" x14ac:dyDescent="0.25">
      <c r="A28" s="32"/>
      <c r="B28" s="32"/>
      <c r="C28" s="32"/>
      <c r="D28" s="32"/>
      <c r="E28" s="75"/>
      <c r="F28" s="90" t="s">
        <v>51</v>
      </c>
      <c r="G28" s="91"/>
      <c r="H28" s="91"/>
      <c r="I28" s="51"/>
      <c r="K28" s="88"/>
      <c r="L28" s="88"/>
      <c r="M28" s="88"/>
      <c r="N28" s="88"/>
    </row>
    <row r="29" spans="1:14" ht="15" x14ac:dyDescent="0.25">
      <c r="A29" s="32"/>
      <c r="B29" s="32"/>
      <c r="C29" s="32"/>
      <c r="D29" s="32"/>
      <c r="E29" s="75"/>
      <c r="F29" s="92"/>
      <c r="G29" s="32"/>
      <c r="H29" s="32"/>
      <c r="I29" s="46"/>
      <c r="K29" s="88"/>
      <c r="L29" s="88"/>
      <c r="M29" s="88"/>
      <c r="N29" s="88"/>
    </row>
    <row r="30" spans="1:14" x14ac:dyDescent="0.2">
      <c r="A30" s="32"/>
      <c r="B30" s="32"/>
      <c r="C30" s="32"/>
      <c r="D30" s="32"/>
      <c r="E30" s="75"/>
      <c r="F30" s="92"/>
      <c r="G30" s="32"/>
      <c r="H30" s="32"/>
      <c r="I30" s="46"/>
    </row>
    <row r="31" spans="1:14" x14ac:dyDescent="0.2">
      <c r="A31" s="32"/>
      <c r="B31" s="32"/>
      <c r="C31" s="32"/>
      <c r="D31" s="32"/>
      <c r="E31" s="75"/>
      <c r="F31" s="92"/>
      <c r="G31" s="32"/>
      <c r="H31" s="32"/>
      <c r="I31" s="46"/>
    </row>
    <row r="32" spans="1:14" x14ac:dyDescent="0.2">
      <c r="A32" s="32" t="s">
        <v>52</v>
      </c>
      <c r="B32" s="32"/>
      <c r="C32" s="32"/>
      <c r="D32" s="32"/>
      <c r="E32" s="75"/>
      <c r="F32" s="92"/>
      <c r="G32" s="32"/>
      <c r="H32" s="32"/>
      <c r="I32" s="46"/>
    </row>
    <row r="33" spans="1:9" x14ac:dyDescent="0.2">
      <c r="A33" s="32" t="s">
        <v>53</v>
      </c>
      <c r="B33" s="32"/>
      <c r="C33" s="32"/>
      <c r="D33" s="32"/>
      <c r="E33" s="75"/>
      <c r="F33" s="92"/>
      <c r="G33" s="32"/>
      <c r="H33" s="32"/>
      <c r="I33" s="46"/>
    </row>
    <row r="34" spans="1:9" x14ac:dyDescent="0.2">
      <c r="A34" s="32" t="s">
        <v>54</v>
      </c>
      <c r="B34" s="32"/>
      <c r="C34" s="32"/>
      <c r="D34" s="32"/>
      <c r="E34" s="75"/>
      <c r="F34" s="92"/>
      <c r="G34" s="32"/>
      <c r="H34" s="32"/>
      <c r="I34" s="46"/>
    </row>
    <row r="35" spans="1:9" ht="13.5" thickBot="1" x14ac:dyDescent="0.25">
      <c r="A35" s="32" t="s">
        <v>55</v>
      </c>
      <c r="B35" s="32"/>
      <c r="C35" s="32"/>
      <c r="D35" s="32"/>
      <c r="E35" s="75"/>
      <c r="F35" s="93"/>
      <c r="G35" s="94"/>
      <c r="H35" s="94"/>
      <c r="I35" s="52"/>
    </row>
    <row r="36" spans="1:9" x14ac:dyDescent="0.2">
      <c r="A36" s="32" t="s">
        <v>56</v>
      </c>
      <c r="B36" s="32"/>
      <c r="C36" s="32"/>
      <c r="D36" s="32"/>
      <c r="E36" s="75"/>
      <c r="F36" s="32"/>
      <c r="G36" s="32"/>
      <c r="H36" s="32"/>
      <c r="I36" s="32"/>
    </row>
    <row r="37" spans="1:9" x14ac:dyDescent="0.2">
      <c r="A37" s="32" t="s">
        <v>57</v>
      </c>
      <c r="B37" s="32"/>
      <c r="C37" s="32"/>
      <c r="D37" s="32"/>
      <c r="E37" s="75"/>
      <c r="F37" s="32"/>
      <c r="G37" s="32"/>
      <c r="H37" s="32"/>
      <c r="I37" s="32"/>
    </row>
    <row r="38" spans="1:9" x14ac:dyDescent="0.2">
      <c r="A38" s="32" t="s">
        <v>58</v>
      </c>
      <c r="B38" s="32"/>
      <c r="C38" s="32"/>
      <c r="D38" s="32"/>
      <c r="E38" s="75"/>
      <c r="F38" s="32"/>
      <c r="G38" s="32"/>
      <c r="H38" s="32"/>
      <c r="I38" s="32"/>
    </row>
    <row r="39" spans="1:9" ht="13.5" thickBot="1" x14ac:dyDescent="0.25">
      <c r="A39" s="32" t="s">
        <v>59</v>
      </c>
      <c r="B39" s="32"/>
      <c r="C39" s="32"/>
      <c r="D39" s="32"/>
      <c r="E39" s="75"/>
      <c r="F39" s="95"/>
      <c r="G39" s="95"/>
      <c r="H39" s="95"/>
      <c r="I39" s="32"/>
    </row>
    <row r="40" spans="1:9" ht="19.5" customHeight="1" x14ac:dyDescent="0.2">
      <c r="A40" s="32"/>
      <c r="B40" s="32"/>
      <c r="C40" s="32"/>
      <c r="D40" s="32"/>
      <c r="E40" s="75"/>
      <c r="F40" s="135" t="s">
        <v>62</v>
      </c>
      <c r="G40" s="135"/>
      <c r="H40" s="135"/>
      <c r="I40" s="32"/>
    </row>
    <row r="41" spans="1:9" x14ac:dyDescent="0.2">
      <c r="A41" s="32"/>
      <c r="B41" s="32"/>
      <c r="C41" s="32"/>
      <c r="D41" s="32"/>
      <c r="E41" s="75"/>
      <c r="F41" s="136"/>
      <c r="G41" s="136"/>
      <c r="H41" s="136"/>
      <c r="I41" s="32"/>
    </row>
    <row r="42" spans="1:9" ht="15" customHeight="1" x14ac:dyDescent="0.2">
      <c r="A42" s="32"/>
      <c r="B42" s="96"/>
      <c r="C42" s="96"/>
      <c r="D42" s="96"/>
      <c r="E42" s="97"/>
      <c r="F42" s="136"/>
      <c r="G42" s="136"/>
      <c r="H42" s="136"/>
      <c r="I42" s="32"/>
    </row>
    <row r="43" spans="1:9" x14ac:dyDescent="0.2">
      <c r="A43" s="32"/>
      <c r="B43" s="32"/>
      <c r="C43" s="32"/>
      <c r="D43" s="32"/>
      <c r="E43" s="75"/>
      <c r="F43" s="32"/>
      <c r="G43" s="32"/>
      <c r="H43" s="32"/>
      <c r="I43" s="32"/>
    </row>
  </sheetData>
  <mergeCells count="21">
    <mergeCell ref="F24:I24"/>
    <mergeCell ref="B3:H6"/>
    <mergeCell ref="H9:I9"/>
    <mergeCell ref="A11:H11"/>
    <mergeCell ref="A12:A13"/>
    <mergeCell ref="B12:B13"/>
    <mergeCell ref="C12:C13"/>
    <mergeCell ref="D12:D13"/>
    <mergeCell ref="E12:E13"/>
    <mergeCell ref="F12:F13"/>
    <mergeCell ref="G12:I12"/>
    <mergeCell ref="B20:C20"/>
    <mergeCell ref="B21:C21"/>
    <mergeCell ref="B22:C22"/>
    <mergeCell ref="B23:C23"/>
    <mergeCell ref="A24:B24"/>
    <mergeCell ref="A25:B25"/>
    <mergeCell ref="A26:C26"/>
    <mergeCell ref="F40:H40"/>
    <mergeCell ref="F41:H41"/>
    <mergeCell ref="F42:H42"/>
  </mergeCells>
  <printOptions horizontalCentered="1" verticalCentered="1"/>
  <pageMargins left="0.98425196850393704" right="0.39370078740157483" top="0.98425196850393704" bottom="0.39370078740157483" header="0" footer="0"/>
  <pageSetup paperSize="9" scale="7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MODELO DE PROPOSTA</vt:lpstr>
      <vt:lpstr>BDI</vt:lpstr>
      <vt:lpstr>BDI_DIFERENCIADO</vt:lpstr>
      <vt:lpstr>BDI!Area_de_impressao</vt:lpstr>
      <vt:lpstr>BDI_DIFERENCIADO!Area_de_impressao</vt:lpstr>
      <vt:lpstr>'MODELO DE PROPOSTA'!Area_de_impressao</vt:lpstr>
      <vt:lpstr>BDI!BDI</vt:lpstr>
      <vt:lpstr>BDI_DIFERENCIADO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Lucas Gomes</cp:lastModifiedBy>
  <cp:lastPrinted>2025-08-28T12:58:11Z</cp:lastPrinted>
  <dcterms:created xsi:type="dcterms:W3CDTF">2020-03-03T19:52:11Z</dcterms:created>
  <dcterms:modified xsi:type="dcterms:W3CDTF">2025-10-03T19:19:20Z</dcterms:modified>
</cp:coreProperties>
</file>