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G:\9-AQUAMEC_BOMBAS_VALVULAS\08 - LICITAÇÕES\EDITAIS 2024 - ALBRIGGS\APPA\82-2024\Proposta\Planilha\"/>
    </mc:Choice>
  </mc:AlternateContent>
  <xr:revisionPtr revIDLastSave="0" documentId="13_ncr:1_{DE7B739D-83F5-4040-814A-E6A096CCCDDB}" xr6:coauthVersionLast="45" xr6:coauthVersionMax="45" xr10:uidLastSave="{00000000-0000-0000-0000-000000000000}"/>
  <bookViews>
    <workbookView xWindow="-120" yWindow="-120" windowWidth="20730" windowHeight="11160" firstSheet="7" activeTab="9" xr2:uid="{00000000-000D-0000-FFFF-FFFF00000000}"/>
  </bookViews>
  <sheets>
    <sheet name="EQUIPE FIXA" sheetId="1" r:id="rId1"/>
    <sheet name="EQUIPE COMPLEMENTAR POR DEMANDA" sheetId="15" r:id="rId2"/>
    <sheet name="TREINA.SIMULADOS.FISCALIZACAO" sheetId="2" r:id="rId3"/>
    <sheet name="Recursos PEI" sheetId="4" r:id="rId4"/>
    <sheet name="Recursos proteção contra incênd" sheetId="21" r:id="rId5"/>
    <sheet name="RECURSOS PARA QUÍMICOS" sheetId="16" r:id="rId6"/>
    <sheet name="EQUIPAMENTOS POR DEMANDA" sheetId="17" r:id="rId7"/>
    <sheet name="INFRAESTRUTURA SALA DE CRISE" sheetId="18" r:id="rId8"/>
    <sheet name="BDI" sheetId="23" r:id="rId9"/>
    <sheet name="Planilha Composição Final" sheetId="14" r:id="rId10"/>
  </sheets>
  <definedNames>
    <definedName name="_xlnm.Print_Area" localSheetId="8">BDI!$A$1:$D$17</definedName>
    <definedName name="_xlnm.Print_Area" localSheetId="6">'EQUIPAMENTOS POR DEMANDA'!$B$2:$G$62</definedName>
    <definedName name="_xlnm.Print_Area" localSheetId="1">'EQUIPE COMPLEMENTAR POR DEMANDA'!$B$2:$G$31</definedName>
    <definedName name="_xlnm.Print_Area" localSheetId="0">'EQUIPE FIXA'!$B$2:$F$21</definedName>
    <definedName name="_xlnm.Print_Area" localSheetId="7">'INFRAESTRUTURA SALA DE CRISE'!$D$3:$H$19</definedName>
    <definedName name="_xlnm.Print_Area" localSheetId="9">'Planilha Composição Final'!$B$2:$G$56</definedName>
    <definedName name="_xlnm.Print_Area" localSheetId="5">'RECURSOS PARA QUÍMICOS'!$C$2:$H$44</definedName>
    <definedName name="_xlnm.Print_Area" localSheetId="3">'Recursos PEI'!$C$2:$H$61</definedName>
    <definedName name="_xlnm.Print_Area" localSheetId="4">'Recursos proteção contra incênd'!$C$2:$H$34</definedName>
    <definedName name="_xlnm.Print_Area" localSheetId="2">'TREINA.SIMULADOS.FISCALIZACAO'!$B$1:$F$22</definedName>
    <definedName name="Consultor2" localSheetId="8" hidden="1">{#N/A,#N/A,FALSE,"GERAL";#N/A,#N/A,FALSE,"012-96";#N/A,#N/A,FALSE,"018-96";#N/A,#N/A,FALSE,"027-96";#N/A,#N/A,FALSE,"059-96";#N/A,#N/A,FALSE,"076-96";#N/A,#N/A,FALSE,"019-97";#N/A,#N/A,FALSE,"021-97";#N/A,#N/A,FALSE,"022-97";#N/A,#N/A,FALSE,"028-97"}</definedName>
    <definedName name="Consultor2" hidden="1">{#N/A,#N/A,FALSE,"GERAL";#N/A,#N/A,FALSE,"012-96";#N/A,#N/A,FALSE,"018-96";#N/A,#N/A,FALSE,"027-96";#N/A,#N/A,FALSE,"059-96";#N/A,#N/A,FALSE,"076-96";#N/A,#N/A,FALSE,"019-97";#N/A,#N/A,FALSE,"021-97";#N/A,#N/A,FALSE,"022-97";#N/A,#N/A,FALSE,"028-97"}</definedName>
    <definedName name="TableName">"Dummy"</definedName>
    <definedName name="_xlnm.Print_Titles" localSheetId="9">'Planilha Composição Final'!$10:$11</definedName>
    <definedName name="wrn.PENDENCIAS." localSheetId="8"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0" i="16" l="1"/>
  <c r="G37" i="16"/>
  <c r="G35" i="16"/>
  <c r="G26" i="16"/>
  <c r="G22" i="16"/>
  <c r="G18" i="16"/>
  <c r="G16" i="16"/>
  <c r="C7" i="23" l="1"/>
  <c r="D11" i="23" s="1"/>
  <c r="G47" i="14" s="1"/>
  <c r="G13" i="15"/>
  <c r="D18" i="1"/>
  <c r="D19" i="1"/>
  <c r="H43" i="16"/>
  <c r="H42" i="16"/>
  <c r="H41" i="16"/>
  <c r="F27" i="14"/>
  <c r="G27" i="14" s="1"/>
  <c r="H18" i="18"/>
  <c r="H17" i="18"/>
  <c r="H16" i="18"/>
  <c r="H15" i="18"/>
  <c r="H14" i="18"/>
  <c r="H13" i="18"/>
  <c r="H12" i="18"/>
  <c r="G23" i="17"/>
  <c r="G24" i="17"/>
  <c r="G25" i="17"/>
  <c r="G26" i="17"/>
  <c r="G27" i="17"/>
  <c r="G28" i="17"/>
  <c r="G29" i="17"/>
  <c r="H40" i="16"/>
  <c r="H39" i="16"/>
  <c r="H38" i="16"/>
  <c r="H37" i="16"/>
  <c r="H36" i="16"/>
  <c r="H35" i="16"/>
  <c r="H34" i="16"/>
  <c r="H33" i="16"/>
  <c r="H32" i="16"/>
  <c r="H30" i="16"/>
  <c r="H28" i="16"/>
  <c r="H27" i="16"/>
  <c r="H26" i="16"/>
  <c r="H25" i="16"/>
  <c r="H24" i="16"/>
  <c r="H23" i="16"/>
  <c r="H22" i="16"/>
  <c r="H21" i="16"/>
  <c r="H19" i="16"/>
  <c r="H18" i="16"/>
  <c r="H17" i="16"/>
  <c r="H16" i="16"/>
  <c r="H15" i="16"/>
  <c r="H13" i="16"/>
  <c r="H12" i="16"/>
  <c r="H11" i="16"/>
  <c r="H10" i="16"/>
  <c r="H32" i="21"/>
  <c r="H33" i="21"/>
  <c r="H24" i="21"/>
  <c r="H29" i="21"/>
  <c r="H30" i="21"/>
  <c r="H28" i="21"/>
  <c r="H27" i="21"/>
  <c r="H26" i="21"/>
  <c r="H23" i="21"/>
  <c r="H22" i="21"/>
  <c r="H60" i="4"/>
  <c r="H59" i="4"/>
  <c r="H58" i="4"/>
  <c r="H57" i="4"/>
  <c r="H56" i="4"/>
  <c r="H54" i="4"/>
  <c r="H53" i="4"/>
  <c r="H52" i="4"/>
  <c r="H51" i="4"/>
  <c r="H50" i="4"/>
  <c r="H48" i="4"/>
  <c r="H46" i="4"/>
  <c r="H44" i="4"/>
  <c r="H43" i="4"/>
  <c r="H41" i="4"/>
  <c r="H40" i="4"/>
  <c r="H39" i="4"/>
  <c r="H38" i="4"/>
  <c r="H37" i="4"/>
  <c r="H36" i="4"/>
  <c r="H35" i="4"/>
  <c r="H33" i="4"/>
  <c r="H31" i="4"/>
  <c r="H30" i="4"/>
  <c r="H29" i="4"/>
  <c r="H28" i="4"/>
  <c r="H27" i="4"/>
  <c r="H26" i="4"/>
  <c r="H25" i="4"/>
  <c r="H24" i="4"/>
  <c r="H22" i="4"/>
  <c r="H21" i="4"/>
  <c r="H20" i="4"/>
  <c r="H18" i="4"/>
  <c r="H17" i="4"/>
  <c r="H16" i="4"/>
  <c r="H15" i="4"/>
  <c r="H14" i="4"/>
  <c r="H13" i="4"/>
  <c r="H12" i="4"/>
  <c r="H19" i="18" l="1"/>
  <c r="H44" i="16"/>
  <c r="H61" i="4"/>
  <c r="F11" i="2"/>
  <c r="F10" i="2"/>
  <c r="F17" i="2"/>
  <c r="F16" i="2"/>
  <c r="F15" i="2"/>
  <c r="F14" i="2"/>
  <c r="F13" i="2"/>
  <c r="F12" i="2"/>
  <c r="F21" i="2"/>
  <c r="F20" i="2"/>
  <c r="F19" i="2"/>
  <c r="F18" i="2"/>
  <c r="G45" i="14"/>
  <c r="G44" i="14"/>
  <c r="G42" i="14"/>
  <c r="G53" i="17"/>
  <c r="G55" i="17"/>
  <c r="G61" i="17"/>
  <c r="G60" i="17"/>
  <c r="G59" i="17"/>
  <c r="G58" i="17"/>
  <c r="G57" i="17"/>
  <c r="G56" i="17"/>
  <c r="G54" i="17"/>
  <c r="G52" i="17"/>
  <c r="G51" i="17"/>
  <c r="G20" i="15"/>
  <c r="F22" i="2" l="1"/>
  <c r="D20" i="1"/>
  <c r="E21" i="1" s="1"/>
  <c r="G13" i="17"/>
  <c r="G14" i="17"/>
  <c r="G15" i="17"/>
  <c r="G16" i="17"/>
  <c r="G17" i="17"/>
  <c r="G18" i="17"/>
  <c r="G19" i="17"/>
  <c r="G20" i="17"/>
  <c r="G21" i="17"/>
  <c r="G22" i="17"/>
  <c r="G30" i="17"/>
  <c r="G31" i="17"/>
  <c r="G32" i="17"/>
  <c r="G33" i="17"/>
  <c r="G34" i="17"/>
  <c r="G35" i="17"/>
  <c r="G36" i="17"/>
  <c r="G37" i="17"/>
  <c r="G38" i="17"/>
  <c r="G39" i="17"/>
  <c r="G40" i="17"/>
  <c r="G41" i="17"/>
  <c r="G42" i="17"/>
  <c r="G43" i="17"/>
  <c r="G44" i="17"/>
  <c r="G45" i="17"/>
  <c r="G46" i="17"/>
  <c r="G47" i="17"/>
  <c r="G48" i="17"/>
  <c r="G49" i="17"/>
  <c r="G50" i="17"/>
  <c r="G40" i="14"/>
  <c r="G39" i="14"/>
  <c r="G38" i="14"/>
  <c r="G37" i="14"/>
  <c r="G41" i="14"/>
  <c r="H13" i="21"/>
  <c r="H16" i="21"/>
  <c r="H17" i="21"/>
  <c r="H20" i="21"/>
  <c r="H21" i="21"/>
  <c r="F17" i="14"/>
  <c r="G17" i="14" s="1"/>
  <c r="F18" i="14"/>
  <c r="G18" i="14" s="1"/>
  <c r="F19" i="14"/>
  <c r="G19" i="14" s="1"/>
  <c r="F20" i="14"/>
  <c r="G20" i="14" s="1"/>
  <c r="F21" i="14"/>
  <c r="G21" i="14" s="1"/>
  <c r="F22" i="14"/>
  <c r="G22" i="14" s="1"/>
  <c r="F23" i="14"/>
  <c r="G23" i="14" s="1"/>
  <c r="F24" i="14"/>
  <c r="G24" i="14" s="1"/>
  <c r="F25" i="14"/>
  <c r="G25" i="14" s="1"/>
  <c r="F26" i="14"/>
  <c r="G26" i="14" s="1"/>
  <c r="F16" i="14"/>
  <c r="G16" i="14" s="1"/>
  <c r="G36" i="14"/>
  <c r="G18" i="15"/>
  <c r="G17" i="15"/>
  <c r="G15" i="15"/>
  <c r="G14" i="15"/>
  <c r="G62" i="17" l="1"/>
  <c r="F32" i="14" s="1"/>
  <c r="G32" i="14" s="1"/>
  <c r="F13" i="14"/>
  <c r="G13" i="14" l="1"/>
  <c r="S24" i="21"/>
  <c r="G30" i="15"/>
  <c r="G29" i="15"/>
  <c r="S39" i="21" l="1"/>
  <c r="S38" i="21"/>
  <c r="S37" i="21"/>
  <c r="S36" i="21"/>
  <c r="S35" i="21"/>
  <c r="S33" i="21"/>
  <c r="S26" i="21"/>
  <c r="S19" i="21"/>
  <c r="H19" i="21"/>
  <c r="S17" i="21"/>
  <c r="S15" i="21"/>
  <c r="H15" i="21"/>
  <c r="S13" i="21"/>
  <c r="O3" i="17"/>
  <c r="O6" i="17"/>
  <c r="H34" i="21" l="1"/>
  <c r="F31" i="14" s="1"/>
  <c r="N44" i="14"/>
  <c r="R13" i="18"/>
  <c r="R14" i="18"/>
  <c r="R15" i="18"/>
  <c r="R16" i="18"/>
  <c r="R18" i="18"/>
  <c r="R12" i="18"/>
  <c r="R15" i="17"/>
  <c r="R16" i="17"/>
  <c r="R17" i="17"/>
  <c r="R18" i="17"/>
  <c r="R19" i="17"/>
  <c r="R20" i="17"/>
  <c r="R21" i="17"/>
  <c r="R22" i="17"/>
  <c r="R26" i="17"/>
  <c r="R28" i="17"/>
  <c r="R29" i="17"/>
  <c r="R30" i="17"/>
  <c r="R31" i="17"/>
  <c r="R35" i="17"/>
  <c r="R36" i="17"/>
  <c r="R37" i="17"/>
  <c r="R38" i="17"/>
  <c r="R39" i="17"/>
  <c r="R41" i="17"/>
  <c r="R43" i="17"/>
  <c r="R44" i="17"/>
  <c r="R45" i="17"/>
  <c r="R46" i="17"/>
  <c r="R47" i="17"/>
  <c r="R48" i="17"/>
  <c r="R49" i="17"/>
  <c r="R50" i="17"/>
  <c r="R52" i="17"/>
  <c r="R13" i="17"/>
  <c r="S11" i="16"/>
  <c r="S12" i="16"/>
  <c r="S13" i="16"/>
  <c r="S15" i="16"/>
  <c r="S16" i="16"/>
  <c r="S19" i="16"/>
  <c r="S21" i="16"/>
  <c r="S22" i="16"/>
  <c r="S23" i="16"/>
  <c r="S28" i="16"/>
  <c r="S30" i="16"/>
  <c r="S32" i="16"/>
  <c r="S33" i="16"/>
  <c r="S34" i="16"/>
  <c r="S35" i="16"/>
  <c r="S36" i="16"/>
  <c r="S37" i="16"/>
  <c r="S39" i="16"/>
  <c r="S43" i="16"/>
  <c r="S10" i="16"/>
  <c r="S14" i="4"/>
  <c r="S15" i="4"/>
  <c r="S17" i="4"/>
  <c r="S18" i="4"/>
  <c r="S20" i="4"/>
  <c r="S21" i="4"/>
  <c r="S22" i="4"/>
  <c r="S24" i="4"/>
  <c r="S29" i="4"/>
  <c r="S30" i="4"/>
  <c r="S31" i="4"/>
  <c r="S33" i="4"/>
  <c r="S35" i="4"/>
  <c r="S36" i="4"/>
  <c r="S37" i="4"/>
  <c r="S38" i="4"/>
  <c r="S39" i="4"/>
  <c r="S41" i="4"/>
  <c r="S43" i="4"/>
  <c r="S44" i="4"/>
  <c r="S46" i="4"/>
  <c r="S48" i="4"/>
  <c r="S49" i="4"/>
  <c r="S52" i="4"/>
  <c r="S53" i="4"/>
  <c r="S54" i="4"/>
  <c r="S56" i="4"/>
  <c r="S57" i="4"/>
  <c r="S58" i="4"/>
  <c r="S59" i="4"/>
  <c r="S60" i="4"/>
  <c r="S12" i="4"/>
  <c r="N14" i="15"/>
  <c r="N17" i="15"/>
  <c r="N18" i="15"/>
  <c r="N19" i="15"/>
  <c r="N20" i="15"/>
  <c r="N21" i="15"/>
  <c r="N22" i="15"/>
  <c r="N24" i="15"/>
  <c r="N25" i="15"/>
  <c r="N26" i="15"/>
  <c r="N27" i="15"/>
  <c r="N28" i="15"/>
  <c r="N13" i="15"/>
  <c r="L11" i="2"/>
  <c r="L18" i="2"/>
  <c r="L19" i="2"/>
  <c r="L21" i="2"/>
  <c r="L10" i="2"/>
  <c r="G31" i="14" l="1"/>
  <c r="G27" i="15"/>
  <c r="F34" i="14" l="1"/>
  <c r="G34" i="14" s="1"/>
  <c r="F29" i="14" l="1"/>
  <c r="F30" i="14"/>
  <c r="G25" i="15"/>
  <c r="G26" i="15"/>
  <c r="G28" i="15"/>
  <c r="G24" i="15"/>
  <c r="G19" i="15"/>
  <c r="G21" i="15"/>
  <c r="G22" i="15"/>
  <c r="G30" i="14" l="1"/>
  <c r="G29" i="14"/>
  <c r="G31" i="15"/>
  <c r="F14" i="14" s="1"/>
  <c r="G14" i="14" s="1"/>
  <c r="G46" i="14" l="1"/>
  <c r="G49"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Rafael Salles Cabreira</author>
  </authors>
  <commentList>
    <comment ref="F21" authorId="0" shapeId="0" xr:uid="{00000000-0006-0000-0200-000001000000}">
      <text>
        <r>
          <rPr>
            <b/>
            <sz val="9"/>
            <color rgb="FF000000"/>
            <rFont val="Segoe UI"/>
            <family val="2"/>
            <charset val="1"/>
          </rPr>
          <t>Rafael Salles Cabreira:</t>
        </r>
        <r>
          <rPr>
            <sz val="9"/>
            <color rgb="FF000000"/>
            <rFont val="Segoe UI"/>
            <family val="2"/>
            <charset val="1"/>
          </rPr>
          <t xml:space="preserve">
</t>
        </r>
        <r>
          <rPr>
            <sz val="9"/>
            <color rgb="FF000000"/>
            <rFont val="Segoe UI"/>
            <family val="2"/>
            <charset val="1"/>
          </rPr>
          <t>(este item é multiplicado na fórmula por 30, ou seja, corresponde a 10 saídas por mês)</t>
        </r>
      </text>
    </comment>
  </commentList>
</comments>
</file>

<file path=xl/sharedStrings.xml><?xml version="1.0" encoding="utf-8"?>
<sst xmlns="http://schemas.openxmlformats.org/spreadsheetml/2006/main" count="824" uniqueCount="421">
  <si>
    <t>Mão de obra operacional</t>
  </si>
  <si>
    <t>N° de profissionais</t>
  </si>
  <si>
    <t>Operacional</t>
  </si>
  <si>
    <t>Total</t>
  </si>
  <si>
    <t>Composição dos custos ( mês)</t>
  </si>
  <si>
    <t>Preço Total</t>
  </si>
  <si>
    <t>ITEM</t>
  </si>
  <si>
    <t>TOTAL</t>
  </si>
  <si>
    <t>DISCRIMINAÇÃO</t>
  </si>
  <si>
    <t>UNID.</t>
  </si>
  <si>
    <t xml:space="preserve">QUANT. </t>
  </si>
  <si>
    <t>PREÇO UNIT.</t>
  </si>
  <si>
    <t>PREÇO TOTAL</t>
  </si>
  <si>
    <t>1.1</t>
  </si>
  <si>
    <t>1.3</t>
  </si>
  <si>
    <t>1.4</t>
  </si>
  <si>
    <t>1.5</t>
  </si>
  <si>
    <t>1.6</t>
  </si>
  <si>
    <t>2.1</t>
  </si>
  <si>
    <t>2.3</t>
  </si>
  <si>
    <t>2.4</t>
  </si>
  <si>
    <t>3.1</t>
  </si>
  <si>
    <t>3.2</t>
  </si>
  <si>
    <t>3.3</t>
  </si>
  <si>
    <t>3.4</t>
  </si>
  <si>
    <t>4.1</t>
  </si>
  <si>
    <t>5.1</t>
  </si>
  <si>
    <t>Unidade</t>
  </si>
  <si>
    <t>6.1</t>
  </si>
  <si>
    <t>7.1</t>
  </si>
  <si>
    <t>1.7</t>
  </si>
  <si>
    <t>CUSTO MENSAL DA MÃO DE OBRA</t>
  </si>
  <si>
    <t>TREINAMENTOS</t>
  </si>
  <si>
    <t>UNIDADE</t>
  </si>
  <si>
    <t>QUANTIDADE</t>
  </si>
  <si>
    <t>Item</t>
  </si>
  <si>
    <t>Tempo p/ Disponibilização</t>
  </si>
  <si>
    <t>Preço Unitário</t>
  </si>
  <si>
    <t>Dia</t>
  </si>
  <si>
    <t>48h</t>
  </si>
  <si>
    <t>Gerente de Contingência</t>
  </si>
  <si>
    <t>Operador de Manutenção</t>
  </si>
  <si>
    <t>Supervisor OperacionaL/Treinamento/Manutenção</t>
  </si>
  <si>
    <t>12h</t>
  </si>
  <si>
    <t>08h</t>
  </si>
  <si>
    <t>PREÇO UNITÁRIO</t>
  </si>
  <si>
    <t>RECURSOS</t>
  </si>
  <si>
    <t>VALOR UNITÁRIO</t>
  </si>
  <si>
    <t>VALOR TOTAL</t>
  </si>
  <si>
    <t>1.2</t>
  </si>
  <si>
    <t>unidade</t>
  </si>
  <si>
    <t>Manta absorvente para hidrocarbonetos de no mínimo 0,4 x 0,5 x 0,004m</t>
  </si>
  <si>
    <t>Absorvente granulado natural (Tipo turfa)</t>
  </si>
  <si>
    <t>peça</t>
  </si>
  <si>
    <t>metro</t>
  </si>
  <si>
    <t>kg</t>
  </si>
  <si>
    <t>2.2</t>
  </si>
  <si>
    <t>Barreira absorvente para hidrocarbonetos de no mínimo 20 x 300 cm</t>
  </si>
  <si>
    <t>2.5</t>
  </si>
  <si>
    <t>3.5</t>
  </si>
  <si>
    <t>Tambores em plástico (200 litros)</t>
  </si>
  <si>
    <t>Big Bags com liner (1 m³)</t>
  </si>
  <si>
    <t>5.2</t>
  </si>
  <si>
    <t>5.3</t>
  </si>
  <si>
    <t>Carreta-reboque para equipamentos diversos</t>
  </si>
  <si>
    <t>5.4</t>
  </si>
  <si>
    <t>5.5</t>
  </si>
  <si>
    <t>5.6</t>
  </si>
  <si>
    <t>5.7</t>
  </si>
  <si>
    <t>Ferramentas Manuais Gerais, tais como: ancinho, enxada, facão, foice, picareta, pá, rodo, baldes, saco plástico, carrinho de mão e puça</t>
  </si>
  <si>
    <t>Conjunto</t>
  </si>
  <si>
    <t>6.2</t>
  </si>
  <si>
    <t>Kit manutenção (alicate, chaves de boca, chaves de fenda, braçadeiras)</t>
  </si>
  <si>
    <t>Conjunto de Proteção Individual contendo uma quantidade de equipamentos capazes de suprir a demanda operação do Plano de Emergência Individual da APPA e do PPRA da Contratada (bota de PVC cano longo, bota de couro com elástico com biqueira protetora, perneira, luva de algodão, luva de vaqueta, luva de borracha nitrílica, luva de borracha vinílica, luva de raspa, luva de látex, luva de PVC, luva para alta tensão, trava queda e cinto de segurança, colete reflexivo, colete salva-vidas, macacão nível C de proteção (Tipo Tyvek 1422A), macacão nível C de proteção (Tipo Tyvek QC), calça em PVC, blusa em PVC, macacão em PVC, jardineira em PVC, capa de PVC, capacete de segurança, óculos de segurança com aba lateral, óculas ultravioleta, protetor auricular (tipo concha), protetor auricular (inserção descartável), máscara semi-facial, filtro combinado (ABEK), bloqueador solar FPS 60, creme protetor)</t>
  </si>
  <si>
    <t>8.1</t>
  </si>
  <si>
    <t>Conjunto de Proteção Coletiva, contendo uma quantidade de equipamentos capazes de suprir a demanda operacional do Plano de Emergência Individual [Fita de isolamento/sinalização, cavaletes de isolamento/sinalização, cones de isolamento/sinalização, bastão ou sinalizador luminoso, sinalizador náutico (fumígeno)]</t>
  </si>
  <si>
    <t>9.2</t>
  </si>
  <si>
    <t>9.3</t>
  </si>
  <si>
    <t>9.4</t>
  </si>
  <si>
    <t>PROTEÇÃO INDIVIDUAL</t>
  </si>
  <si>
    <t>FERRAMENTAS MANUAIS</t>
  </si>
  <si>
    <t>VEÍCULOS</t>
  </si>
  <si>
    <t>MONITORAMENTO AMBIENTAL</t>
  </si>
  <si>
    <t>ARMAZENAMENTO</t>
  </si>
  <si>
    <t>CONTENÇÃO</t>
  </si>
  <si>
    <t>RECOLHIMENTO</t>
  </si>
  <si>
    <t>PROTEÇÃO COLETIVA</t>
  </si>
  <si>
    <t>COMUNICAÇÃO</t>
  </si>
  <si>
    <t>DIVERSOS</t>
  </si>
  <si>
    <t>10.1</t>
  </si>
  <si>
    <t>Kit de iluminação e aterramento contendo uma quantidade de equipamentos capazes de suprir a demanda operacional do Plano de Emergência Individual da APPA [gerador portátil para iluminação de emergência (10kw ou superior), tripé e luminária (2000w ou superior), cabos elétricos e conexões intrinsecamente seguros, lanternas intrinsecamente seguras, hastes de aterramento, cabos de aterramento)</t>
  </si>
  <si>
    <t>10.2</t>
  </si>
  <si>
    <t>Conjunto de Equipamentos Complementares, contendo uma quantidade de equipamentos capazes de suprir a demanda operacional do Plano de Emergência Individual da APPA [Compressor de ar (30 pés cúbicos), máquina de lavar (Tipo Karcher), geladeira para preservaçaõ de amostras, GPS, binóculos, megafone, barraca de campanha (tenda), Kit de primeiros socorros, Cabo (polipropileno de 1/2")]</t>
  </si>
  <si>
    <t>10.3</t>
  </si>
  <si>
    <t>Conteiner 20' (vinte pés)</t>
  </si>
  <si>
    <t xml:space="preserve">10.4 </t>
  </si>
  <si>
    <t>10.5</t>
  </si>
  <si>
    <t>RECURSOS PARA QUÍMICOS</t>
  </si>
  <si>
    <t xml:space="preserve">Bomba de transferência p/ produtos químicos diversos com vazão maior que 12 m³ com compressor (inox, diafragma duplo e mangotes) </t>
  </si>
  <si>
    <t>Manta absorvente para produtos químicos diversos de no mínimo 0,4 x 0,5 x 0,004m</t>
  </si>
  <si>
    <t>Peça</t>
  </si>
  <si>
    <t>Rolo absorvente para produtos químicos diversos de no mínimo 0,5 x 0,004m</t>
  </si>
  <si>
    <t>Barreira absorvente para produtos químicos diversos de no mínimo 20 x 300cm</t>
  </si>
  <si>
    <t>Massa de vedação (Tipo Plug "n" Dike)</t>
  </si>
  <si>
    <t>Massa de vedação epóxi submaria</t>
  </si>
  <si>
    <t>lata</t>
  </si>
  <si>
    <t xml:space="preserve">MONITORAMENTO AMBIENTAL </t>
  </si>
  <si>
    <t>Monitor portátil - fotoionizador</t>
  </si>
  <si>
    <t>Monitor portátil - potenciômetro (medidor de pH)</t>
  </si>
  <si>
    <t>Indicador de pH (tornassol)</t>
  </si>
  <si>
    <t>Termômetro de contato</t>
  </si>
  <si>
    <t>EQUIPAMENTOS DE SEGURANÇA</t>
  </si>
  <si>
    <t>Respirador/purificador de ar P1/P2</t>
  </si>
  <si>
    <t>Tripé e luminária intrinsecamente seguros</t>
  </si>
  <si>
    <t>Roupa de proteção nível A</t>
  </si>
  <si>
    <t>Roupa de proteção nível B (PVC)</t>
  </si>
  <si>
    <t>caixa</t>
  </si>
  <si>
    <t>5.8</t>
  </si>
  <si>
    <t>Máscara facial inteira</t>
  </si>
  <si>
    <t>Recursos</t>
  </si>
  <si>
    <t>Barreira para uso oceânico inflável com flutuador maior ou igual a 50 cm e saia maior ou igual a 80 cm com carretel, soprador e unidade de força</t>
  </si>
  <si>
    <t>m/dia</t>
  </si>
  <si>
    <t>Barreira de contenção para selagem de áreas intermarés com borda superior de diâmetro maior ou igual a 28 cm (11") e bordas inferiores de diâmetro maior ou igual a 26 cm (10")</t>
  </si>
  <si>
    <t>1.8</t>
  </si>
  <si>
    <t>Unidade/dia</t>
  </si>
  <si>
    <t>1.9</t>
  </si>
  <si>
    <t>1.10</t>
  </si>
  <si>
    <t>1.11</t>
  </si>
  <si>
    <t>1.12</t>
  </si>
  <si>
    <t>1.13</t>
  </si>
  <si>
    <t>1.14</t>
  </si>
  <si>
    <t>1.15</t>
  </si>
  <si>
    <t>1.16</t>
  </si>
  <si>
    <t>1.17</t>
  </si>
  <si>
    <t>1.18</t>
  </si>
  <si>
    <t>1.19</t>
  </si>
  <si>
    <t>1.20</t>
  </si>
  <si>
    <t>1.22</t>
  </si>
  <si>
    <t>1.23</t>
  </si>
  <si>
    <t>1.24</t>
  </si>
  <si>
    <t>1.25</t>
  </si>
  <si>
    <t>1.26</t>
  </si>
  <si>
    <t>Unidade Móvel de Reabilitação de Fauna</t>
  </si>
  <si>
    <t>1.27</t>
  </si>
  <si>
    <t>Big Bag</t>
  </si>
  <si>
    <t>1.28</t>
  </si>
  <si>
    <t>1.29</t>
  </si>
  <si>
    <t>Datashow</t>
  </si>
  <si>
    <t>Mural para Cartas Naúticas</t>
  </si>
  <si>
    <t>%</t>
  </si>
  <si>
    <t>Administração Central</t>
  </si>
  <si>
    <t>Lucro Bruto</t>
  </si>
  <si>
    <t>PIS</t>
  </si>
  <si>
    <t>COFINS</t>
  </si>
  <si>
    <t>ISS</t>
  </si>
  <si>
    <t>Mão de Obra</t>
  </si>
  <si>
    <t>Equipe mínima permanente</t>
  </si>
  <si>
    <t>Mês</t>
  </si>
  <si>
    <t>Equipe Complementar por demanda eventual para emergências ambientais</t>
  </si>
  <si>
    <t>INFRAESTRUTURA PARA SALA DE CRISE</t>
  </si>
  <si>
    <t>Materiais</t>
  </si>
  <si>
    <t>Unid</t>
  </si>
  <si>
    <t>CUSTO TOTAL</t>
  </si>
  <si>
    <t xml:space="preserve">CUSTO TOTAL </t>
  </si>
  <si>
    <t>BDI - Benefícios e Despesas Indiretas</t>
  </si>
  <si>
    <t>CUSTO TOTAL DOS ITENS</t>
  </si>
  <si>
    <t>DADOS DA EMPRESA</t>
  </si>
  <si>
    <t>Validade da Proposta: 6 meses</t>
  </si>
  <si>
    <t xml:space="preserve">ASSINATURA DO REPRESENTANTE DA EMPRESA </t>
  </si>
  <si>
    <t xml:space="preserve">Data da Proposta: </t>
  </si>
  <si>
    <t>1.30</t>
  </si>
  <si>
    <t>01h</t>
  </si>
  <si>
    <t>Notebook</t>
  </si>
  <si>
    <t>Execução de análise físico-química para identificação do produto derramado de origem desconhecida</t>
  </si>
  <si>
    <t>-</t>
  </si>
  <si>
    <t>36h</t>
  </si>
  <si>
    <t>60h</t>
  </si>
  <si>
    <t>1.33</t>
  </si>
  <si>
    <t>1.34</t>
  </si>
  <si>
    <t>ALBRIGGS</t>
  </si>
  <si>
    <t>HIDROCLEAN</t>
  </si>
  <si>
    <t>OCEANPACT</t>
  </si>
  <si>
    <t>SUATRANS</t>
  </si>
  <si>
    <t>Albriggs</t>
  </si>
  <si>
    <t>Hidroclean</t>
  </si>
  <si>
    <t>Oceanpact</t>
  </si>
  <si>
    <t>Suatrans</t>
  </si>
  <si>
    <t>MEDIANA PREÇOS</t>
  </si>
  <si>
    <t>Mediana Preços</t>
  </si>
  <si>
    <t>Líder de Operação e Manutenção (conforme especificação do TR)</t>
  </si>
  <si>
    <t>RECURSOS E EQUIPAMENTOS PERMANENTES
(Proteção contra incêndio)</t>
  </si>
  <si>
    <t>RECURSOS E EQUIPAMENTOS PERMANENTES
Atendimento vazamento de óleo no mar</t>
  </si>
  <si>
    <t xml:space="preserve">Gerencial </t>
  </si>
  <si>
    <t>Gerencial</t>
  </si>
  <si>
    <t>Valor salário mensal</t>
  </si>
  <si>
    <t>Bombeiros Civis (conforme especificação do TR)</t>
  </si>
  <si>
    <t>Operadores (conforme especificação do TR)</t>
  </si>
  <si>
    <t>Gerente Operacional (conforme especificação do TR)</t>
  </si>
  <si>
    <t>Coordenador Operacional (conforme especificação do TR)</t>
  </si>
  <si>
    <t>Assistente Administrarivo (conforme especificação do TR)</t>
  </si>
  <si>
    <t>First Responder - OPRC IMO I</t>
  </si>
  <si>
    <t>On Scene Commander - OPRC IMO II</t>
  </si>
  <si>
    <t>Simulado completo de resposta do Plano de Emergência Individual (PEI)</t>
  </si>
  <si>
    <t>Simulado completo de resposta do Plano de Atendimento a Emergência (PAE/PCE)</t>
  </si>
  <si>
    <t>Simulado de mobilização (PEI/PAE)</t>
  </si>
  <si>
    <t>telefone móvel para uso do Gerente Operacional</t>
  </si>
  <si>
    <t>telefone móvel intrínseco (conforme TR)</t>
  </si>
  <si>
    <t>Televisor de 50" polegadas</t>
  </si>
  <si>
    <t>Equipe operacional</t>
  </si>
  <si>
    <t>Equipe Especializada</t>
  </si>
  <si>
    <t>Consultor em emergências químicas</t>
  </si>
  <si>
    <t>Consultor em emergências com hidrocarbonetos</t>
  </si>
  <si>
    <t>Consultor em emergências com incêndio e explosão</t>
  </si>
  <si>
    <t>Equipe Gerencial</t>
  </si>
  <si>
    <t>Profissional de Gestão de Equipamentos e de Manutenção</t>
  </si>
  <si>
    <t>Químico/engenheiro químico</t>
  </si>
  <si>
    <t>Treinamento HAZMAT nível comando</t>
  </si>
  <si>
    <t>Treinamento de Brigada Avançada (baseado na NPT 017 do Corpo de Bombeiros do Estado do Paraná).</t>
  </si>
  <si>
    <t>Participação no SIMULADO DO PLANO DE ÁREA (considerar menos material, pois os integrantes do Plano de Área irão participar)</t>
  </si>
  <si>
    <t>Participação no SIMULADO DO Plano de Ajuda Mútua (considerar menos material, pois os integrantes do Plano de Área irão participar)</t>
  </si>
  <si>
    <t xml:space="preserve">INFRAESTRUTURA PARA SALA DE CRISE                              ÁREA </t>
  </si>
  <si>
    <t>par</t>
  </si>
  <si>
    <t>Balaclava de segurança para combate a incêndio confeccionada em malha de aramida.</t>
  </si>
  <si>
    <t>Ferramenta para arrombamento tática portátil para uso exclusivo de forças especiais (Grupos Anti-Sequestro,Policiais, Bombeiros, Resgatistas), foi projetada para forçar, martelar, torcer ou remover todos os tipos de barreiras, mantendo um perfil tático, corpo fabricado em aço SAE 1045 e acabamento com pintura ou galvanizada. Contendo ponteiras fabricadas em aço SAE 1075 temperado e revenido, sendo em uma das extremidades uma ponteira tipo pé de cabra e na outra extremidade uma ponteira tipo cunha e uma ponta arrombadora. Medindo 80 cm de comprimento e 22 mm de diâmetro (corpo), pesando até 6,8 Kg, (padrão).</t>
  </si>
  <si>
    <t xml:space="preserve">Alicate Corta Vergalhão ou Corta Frio  Para cortar vergalhões, cadeados, pinos ou barras de aço.
Lâmina em liga de aço 55 cromo, resultando em dureza de 55 a 62 HRC. Articulações do corte desenvolvidas para melhor desempenho e menor esforço do usuário. Cabos tubulares e anatômicos para melhor ajuste e conforto das mãos do usuário. Sistema de ajuste de lâminas mediante parafusos de eixos descentralizados.
Grande capacidade de corte. Acabamento em pintura epóxi.
Tamanhos:
Corta Vergalhão 36" 
Corta Vergalhão 30" 
Corta Vergalhão 24" </t>
  </si>
  <si>
    <t>GANCHO CROQUE PARA BOMBEIROS
 Desenvolvido para facilitar a ação dos bombeiros em situação de resgate de vítima de afogamento, abordagem de grande utilidade quando da "operação rescaldo" e em áreas energizadas e ou de difícil acesso.
ESPECIFICAÇÕES TÉCNICAS:
Tensão 100 KV - 100.000 V gancho anti-corrosivo.Fabricado conforme NBR 11854
 Os elementos são acopláveis entre si, através de encaixe com travamento por pino de engate rápido.
Gancho de aço #1/4"
Peso aproximado: 2,75 kg.
TAMANHOS:
Gancho Croque cabo em Fibra 4,5 m 3 lances
Gancho Croque 2,6 m lance único
Características Construtivas: Bastão de fibra de vidro, impregnado com resina epoxi e protegido internamente com o núcleo de poliuretano.</t>
  </si>
  <si>
    <t>PASSAGEM DE NÍVEL PARA MANGUEIRA DE INCÊNDIO
Equipamento fabricado em ferro fundido, na cor preto com faixas na cor amarela para melhor visualização, utilizado para proteção da mangueira de combate a incêndio quando da necessidade de transpassa-la com o caminhão.
Comprimento aproximado: 76 cm;
Largura aproximada: 42 cm;
Altura aproximada: 9 cm;
Largura e altura do vão para encaixe das mangueiras de 1 ½' e 2 ½" de aproximadamente 11 cm;
Possui duas alças laterais para transporte;
Peso máximo de 23 kg.</t>
  </si>
  <si>
    <t xml:space="preserve">EPR EQUIPAMENTO AUTÔNOMO COM CILINDRO DE ALUMÍNIO E REVESTIDO DE FIBRA DE CARBONO 300 BAR 9L . 
Suporte resistente e anti-estático: o suporte é moldado em fibra de carbono, evitando qualquer tipo de deterioração por parte de agentes químicos ou orgânicos, é anti-estático, não inflamável . Os arreios do Equipamento são confeccionados em poliamida resistente a chama, possui faixas refletivas para melhor visualização em ambientes com pouca luminosidade.
Manômetro de pressão fosforescente: a reserva de ar pode ser conferida diretamente por uma visualização rápida no manômetro e alerta de baixa pressão, este com sistema giratório que evita o estrangulamento da mangueira de alta pressão.
Máscara facial panorama BR PP/RB: a máscara facial que compõe o Equipamento Autônomo é confeccionada em silicone e composta de um corpo, visor de acrílico, conector que permite o uso de válvula de demanda. Possui membrana acústica, mascarilha interna, evitando o embaçamento do visor, tirantes de fixação (aranha) de 5 pontos e alça de transporte.
</t>
  </si>
  <si>
    <t>Cilindro reserva em composite de 300 bar e 9 litros</t>
  </si>
  <si>
    <t>6.3</t>
  </si>
  <si>
    <t>6.4</t>
  </si>
  <si>
    <t>6.5</t>
  </si>
  <si>
    <t>6.6</t>
  </si>
  <si>
    <t xml:space="preserve">Líquido gerador de espuma, bombona 50 litros, normas: Petrobras N-2142, ICAO Doc: 9137, MIL-F-24385, NFPA 11 e ISSO 7203.
</t>
  </si>
  <si>
    <t>1.35</t>
  </si>
  <si>
    <t>Líquido gerador de espuma, normas: Petrobras N-2142, ICAO Doc: 9137, MIL-F-24385, NFPA 11 e ISSO 7203.</t>
  </si>
  <si>
    <t>Litros/dia</t>
  </si>
  <si>
    <t>Caminhão Vácuo com capacidade de 12m³ ou superior, para aplicações industriais e adequado para aspirar, descarregar e transportar fluidos e substâncias perigosas, tais como líquidos, lamas, gorduras, óleos, combustíveis e químicos. Projetado para trabalhar com substâncias perigosas e contaminadas,  classificado como ATEX (Ex) e construído de acordo com todas as normas de segurança aplicáveis. Aprovado em conformidade com a homologação ASME American type-approval - PED ou ADR (CEOC) European type-approval. O caminhão deve possuir sistema de aterramento devidamente certificado capaz de dissipar a energia estática do veículo, tanque e demais compoenetes.</t>
  </si>
  <si>
    <t>Caminhão de combate a incêndio ABT (conforme especificações técnicas do Anexo I do Termo de Referência)</t>
  </si>
  <si>
    <t xml:space="preserve">Kit de isolamento de áreas contendo no mínimo 2 rolos (200m)  de fita zebrada e 15 cones </t>
  </si>
  <si>
    <t>Barco de primeira resposta mínimo 7 metros, com carreta reboque ( conforme condições do TR)</t>
  </si>
  <si>
    <t>Barco Workboat, mínimo 10 metros, com carreta reboque  (conforme condições do TR)</t>
  </si>
  <si>
    <t>Barco pequeno porte para acesso em áreas rasas e manguezal (conforme condições do TR)</t>
  </si>
  <si>
    <t>mensal</t>
  </si>
  <si>
    <t>Custo de alocação de uma embarcação de no mínimo  7 metros em Marina (conforme TR)</t>
  </si>
  <si>
    <t>Custo de lançamento das embarcações previstas em contrato em Marina (conforme TR)</t>
  </si>
  <si>
    <t>4h</t>
  </si>
  <si>
    <t xml:space="preserve">Empilhadeira com capacidade para movimentação dos equipamentos do contrato </t>
  </si>
  <si>
    <t>Tripé com luminária intrinsecamente seguros</t>
  </si>
  <si>
    <t>unidade/dia</t>
  </si>
  <si>
    <t>unidade /dia</t>
  </si>
  <si>
    <t>Barreira com flutuador fixo de diâmetro maior ou igual a 30,5 cm (12") e saia maior ou igual a 35cm, com respectivas barras de reboque, âncoras e boia de arinque</t>
  </si>
  <si>
    <t>Barreira com flutuador fixo de diâmetro maior ou igual a 38 cm (15") e saia maior ou igual a 41cm, com respectivas barras de reboque, âncoras, boia de arinque</t>
  </si>
  <si>
    <t>Sistema de recolhimento - composto por Recolhedor oleofílico com capacidade nominal  de mínima 30m³/h com respectiva motobomba</t>
  </si>
  <si>
    <t>Sistema de recolhimento  - composto por Recolhedor de vertedouro com capacidade nominal mínima de 275m³/h com respectiva motobomba</t>
  </si>
  <si>
    <t>Sistema de recolhimento  -composto por Recolhedor de vertedouro com capacidade nominal mínima de 150m³/h com respectiva motobomba</t>
  </si>
  <si>
    <t>Sistema de recolhimento - composto por Recolhedor de vertedouro com capacidade nominal mínima de 50m³/h com respectiva motobomba</t>
  </si>
  <si>
    <t>Sistema de recolhimento - composto por Recolhedor oleofílico com capacidade nominal  de mínima 50m³/h com respectiva motobomba</t>
  </si>
  <si>
    <t>Sistema de recolhimento - composto por Recolhedor oleofílico com capacidade nominal  de mínima 20m³/h com respectiva motobomba</t>
  </si>
  <si>
    <t>Estação VHF fixa de longo alcance na base até a  área externa offshore</t>
  </si>
  <si>
    <t xml:space="preserve">Conjunto de no mínimo 10 Rádios portáteisVHF  intrínseco e Console de carregamento múltiplo para rádio VHF (10 baterias simultâneas) </t>
  </si>
  <si>
    <t>Conjunto de  Estação VHF móvel que atenda todos os veículos e embarcações</t>
  </si>
  <si>
    <t>Barreira com flutuador fixo com diâmetro maior ou igual a 23 cm (9") e saia maior ou igual a 30 cm, com barras de reboque, âncoras e boia de arinque</t>
  </si>
  <si>
    <t>Tanque  flutuante inflável de armazenamento temporário, com capacidade mínima de 10 m³</t>
  </si>
  <si>
    <t>Soprador para insuflação de tanques flutuantes infláveis de armazenamento temporário</t>
  </si>
  <si>
    <t>Barreira com flutuador fixo de diâmetro maior ou igual a 30,5 cm (12") e saia maior ou igual a 35 cm, com respectivas barras de reboque, âncoras e boia de arinque</t>
  </si>
  <si>
    <t>Barreira com flutuador fixo de diâmetro maior ou igual a 38 cm (15") e saia maior ou igual a 41 cm, com respectivas barras de reboque, âncoras e boia de arinque</t>
  </si>
  <si>
    <t>Barreira com flutuador fixo de diâmetro maior ou igual a 43 cm (17") e saia maior ou igual a 46 cm, com respectivas barras de reboque, âncoras e boia de arinque</t>
  </si>
  <si>
    <t>Barreira do tipo proteção permanente para cercos de longa duração com flutuador rígido de diâmetro maior ou igual a 38 cm (15") e saia maior ou igual a 58 cm (23"),  barras de reboque, âncoras e boia de arinque</t>
  </si>
  <si>
    <t>Sistema de recolhimento - composto por Recolhedor de vertedouro com capacidade nominal mínima de 100m³/h com respectiva motobomba</t>
  </si>
  <si>
    <t>3.6</t>
  </si>
  <si>
    <t>Tanque  flutuante inflável de armazenamento temporário, com capacidade mínima de 25 m³</t>
  </si>
  <si>
    <t>Tanque  flutuante inflável de armazenamento temporário, com capacidade mínima de 50 m³</t>
  </si>
  <si>
    <t>undiade</t>
  </si>
  <si>
    <t>3.7</t>
  </si>
  <si>
    <t>Bomba  para transferência entre dispositivos de armazenamento para líquidos alta viscosidade com capacidade mínima de bombeamento  25m³/h</t>
  </si>
  <si>
    <t>Bomba  para transferência entre dispositivos de armazenamento para água oleosa ou óleos leves com capacidade mínima de bombeamento  25m³/h</t>
  </si>
  <si>
    <t>Tanque terrestre de armazenamento temporário, com capacidade mínima de 10 m³</t>
  </si>
  <si>
    <t>Bomba  para transferência entre dispositivos de armazenamento para líquidos alta viscosidade com capacidade mínima de bombeamento 50m³/h</t>
  </si>
  <si>
    <t>Bomba  para transferência entre dispositivos de armazenamento para água oleosa ou óleos leves com capacidade mínima de bombeamento 50m³/h</t>
  </si>
  <si>
    <t>Caminhão tanque com capacidade mínima de 30m³</t>
  </si>
  <si>
    <t>Sistema de recolhimento - composto por Recolhedor de vertedouro com capacidade nominal mínima de 25m³/h com respectiva motobomba</t>
  </si>
  <si>
    <t xml:space="preserve">Tancagem Flutuante adicional de no mínimo 1100 m³ </t>
  </si>
  <si>
    <t>Máquinário pesado de acordo com a emergência (ex. retroescavadeira, escadeira hidráulica, pá carregadeira)</t>
  </si>
  <si>
    <t>6h</t>
  </si>
  <si>
    <t>Líder ( com as mesmas qualificações dos Operadores da equipe fixa)</t>
  </si>
  <si>
    <t>Assistente Administrativo (com as mesmas qualificações dos Operadores da equipe fixa)</t>
  </si>
  <si>
    <t>Operadores  (com as mesmas qualificações dos Operadores da equipe fixa)</t>
  </si>
  <si>
    <t>Bombeiro Civil  (com as mesmas qualificações dos Operadores da equipe fixa)</t>
  </si>
  <si>
    <t>Gerente Operacional (com as mesmas qualificações dos Operadores da equipe fixa)</t>
  </si>
  <si>
    <t>Coordenador Operacional (com as mesmas qualificações dos Operadores da equipe fixa)</t>
  </si>
  <si>
    <t>Veículo Quadriciclo 4x4 com potência de no mínimo 400 CC</t>
  </si>
  <si>
    <t>1.36</t>
  </si>
  <si>
    <t>1.38</t>
  </si>
  <si>
    <t>Veículo tipo pick-up cabine dupla 4x4 diesel com guincho elétrico  (conforme condições do TR, incluindo os custos de GPS de rastreamento com acesso à Contratante,  de manutenção, combustível e condutor)</t>
  </si>
  <si>
    <t>1.21</t>
  </si>
  <si>
    <t>Destinação final de resíduos, perigosos ou não,  provenientes de atendimento a emergências</t>
  </si>
  <si>
    <t>Conjunto de batoques, cintas de borrcha, braçadeiras, e outros acessórios para vedações de furos, rasgos em diferetes fontes de descarga</t>
  </si>
  <si>
    <t>Contenção na fonte/armanzenamento</t>
  </si>
  <si>
    <t>Conteiner de segurança (IBC ou similar) para armazenamento de de produtos químicos líquidos</t>
  </si>
  <si>
    <t>Sistema de Descontaminação para óleo ou produtos químicos</t>
  </si>
  <si>
    <t>9.1</t>
  </si>
  <si>
    <t>9.5</t>
  </si>
  <si>
    <t>4.2</t>
  </si>
  <si>
    <t>4.3</t>
  </si>
  <si>
    <t>4.4</t>
  </si>
  <si>
    <t>4.5</t>
  </si>
  <si>
    <t>4.6</t>
  </si>
  <si>
    <t>2.6</t>
  </si>
  <si>
    <t>2.7</t>
  </si>
  <si>
    <t>2.8</t>
  </si>
  <si>
    <t>2.9</t>
  </si>
  <si>
    <t>2.10</t>
  </si>
  <si>
    <t>2.11</t>
  </si>
  <si>
    <t>2.12</t>
  </si>
  <si>
    <t>RECURSOS E EQUIPAMENTOS PERMANENTES Atendimento a produtos químicos</t>
  </si>
  <si>
    <t>CUSTOS DEQUIPAMENTOS MOBILIZÁVEIS PARA DISPONIBILIZAÇÃO SOB DEMANDANDA NO ATENDIMENTO A EMERGÊNCIAS DA Portos do Paraná
(PAE/PEI)</t>
  </si>
  <si>
    <t>6.7</t>
  </si>
  <si>
    <t>Reposição de Materiais Consumíveis (EXCETO USO EM SIMULADOS)</t>
  </si>
  <si>
    <t>Manutenção CPRE</t>
  </si>
  <si>
    <t>Despesa mensal com manutenção do Centro de Prontidão e Resposta a Emergência, conforme previsto no Item 5.1.3 do Termo de Referência</t>
  </si>
  <si>
    <t>*orientações preenchimento:
1 - devem ser preenchidos apenas as células em amarelo
2 - especificamente no caso do item 6 - Reposição materiais consumíveis - o valor unitário deve considerar o custo de reposição da quantidade consumida no caso de utilização em atendimentos a emergência, com vistas a repor a quantidade mensal a ser disponibilizada.</t>
  </si>
  <si>
    <t>ITEM 1. PLANILHA COMPOSIÇÃO DE PREÇOS DA CONTRATAÇÃO DE EMPRES ESPECIALIZADA PARA O GERENCIAMENTO DO CENTRO DE PRONTIDÃO E RESPOSTA A EMERGÊNCIA  E ATENDIMENTOS A EMERGÊNCIAS  NOS PORTOS ORGANIZADOS DE PARANAGUÁ E ANTONINA</t>
  </si>
  <si>
    <t>Infraestrutura da Sala de Crise (pagamento único quando da disponbilização dos equipamentos)</t>
  </si>
  <si>
    <t>Custo de implantação  Infraestrutura da Sala de Crise (conforme TR)</t>
  </si>
  <si>
    <t>Simulados/Treinamentos/Capacitações</t>
  </si>
  <si>
    <t>1.31</t>
  </si>
  <si>
    <t>1.32</t>
  </si>
  <si>
    <t>1.37</t>
  </si>
  <si>
    <t>Tributos</t>
  </si>
  <si>
    <t>Nota 1 - A Composição do BDI (Serviços, Materiais e Equipamentos) está de acordo com a Nota Técnica nº 4/2013 do Supremo Tribunal Federal - Secretaria de Controle Interno - Coordenadoria de Acompanhamento de Gestão - Seção de Análise de Licitações e Contratos</t>
  </si>
  <si>
    <t xml:space="preserve">Nota 2 - De acordo com a Lei Complementar nº 147 de 20 de Dezembro de 2012 do Município de Paranguá, que alterou os anexos da Lei Complementar nº 111/2009 - atribui-se a alíquota específica de 4% para o ISS. </t>
  </si>
  <si>
    <t xml:space="preserve">      Nota 3 - </t>
  </si>
  <si>
    <t>COMPOSIÇÃO DO BDI - SERVIÇOS, MATERIAIS E EQUIPAMENTOS</t>
  </si>
  <si>
    <t>AC</t>
  </si>
  <si>
    <t>DF</t>
  </si>
  <si>
    <t>Despesa Financeira</t>
  </si>
  <si>
    <t>LB</t>
  </si>
  <si>
    <t>SG</t>
  </si>
  <si>
    <t>Seguro + Garantia</t>
  </si>
  <si>
    <t>R</t>
  </si>
  <si>
    <t>Risco</t>
  </si>
  <si>
    <t>T</t>
  </si>
  <si>
    <t>Monitor portátil detector de cloro</t>
  </si>
  <si>
    <t>Detector de Compostos Tóxicos Industriais (TIC) e Radioativos</t>
  </si>
  <si>
    <t>Câmera térmica portátil</t>
  </si>
  <si>
    <t>3.8</t>
  </si>
  <si>
    <t>Detector de Gás Fosfina PH3</t>
  </si>
  <si>
    <t>Veículo para emergências químicas  - Tipo Furgão ou Caminhão - adaptado para transporte de equipamentos de atendimento a emergência e capacidade para no mínimo 3 pessoas (conforme especificações do TR)</t>
  </si>
  <si>
    <t>Profissional (graduado) de Relacionamento Imprensa/Comunidades</t>
  </si>
  <si>
    <t>Profissional  graduado (biólogo; engenheiro;oceanógrafo) experiente em Monitoramentos ambientais durante atendimento à emergências</t>
  </si>
  <si>
    <t>Barreira de contenção inflável para operações em alto mar, transportada e operada por embarcação adequada (de navegação em mar aberto, com carretel e sistema de insuflação a bordo, incluindo tripulantes/ operadores)</t>
  </si>
  <si>
    <t>Veículo tipo pick-up (conforme condições do TR, incluindo os custos de GPS de rastreamento com acesso à Contratante,  de manutenção, combustível e condutor)</t>
  </si>
  <si>
    <t>Machado para Bombeiro tipo arrombador.
Cabo de madeira; Lâmina em aço SAE 1050;
Ferramenta forjada em uma única peça, sem soldas; Temperada e revenida, processos estes que eliminam a aparição de trincas e imperfeições na lâmina (partículas de ar na estrutura do aço); Dureza de 48 - 52 Hrc; Fixação da cabeça ao cabo com cunha de madeira e resina especial, proporcionando maior segurança ao usuário; Produzidos em novo design, garantindo corte preciso e melhor penetração; Formato anatômico do cabo, para melhor ajuste a mão do usuário; Cabo de madeira especial e envernizado; Comprimento: 90cm;</t>
  </si>
  <si>
    <t>Bastão de Salvamento e Resgate para área energizada Bastão de salvamento utilizado em resgate de acidentes elétricos. Idealizado para resgate em acidentes elétricos em instalações, esse bastão dotado de ganchos anatomicamente projetados, garante a distância de segurança e o isolamento necessário, fazendo com que intervenções de emergência e em condições adversas, sejam executadas de forma prática, rápida e segura.</t>
  </si>
  <si>
    <t>Capacete de Segurança para Bombeiro, modelo GALLET, composto de casco injetado em termoplástico (poliamida) em diversas cores combinadas com tiras refletivas ou não; conjunto de absorção contra impacto confeccionado em placa de espuma moldada em poliuretano; conjunto de suspensão composto de carneira com cremalheira horizontal para regulagem ou suspensão padrão com ajuste manual por dentes, ambas com tiras de absorção com proteção em couro antialérgico, contra impacto distribuído em 06 pontos de fixação; tira jugular de encaixe rápido com protetor para queixo; visor transparente de policarbonato, movido por alavanca externa posicionada do lado direito do casco e com espessura média de 2,5 mm; visor com revestimento metalizado por ouro, com 2,5 mm de espessura média. Acoplado com lanterna à prova de explosão com adaptador, protetor de nuca e sistema de comunicação. PROTEÇÃO DO CRÂNIO E FACE DO USUÁRIO CONTRA RISCOS PROVENIENTES DE FONTES GERADORAS DE CALOR NOS TRABALHOS DE COMBATE A INCÊNDIO.</t>
  </si>
  <si>
    <t>Par de Calçado de segurança tipo bota para uso no combate a incêndio, confeccionado em borracha vulcanizada na cor preta com detalhes em amarelo, forro em tecido retardante à chamas, biqueira interna em aço, palmilha de aço, camada isolante elétrica separada do solado através de feltro isolante térmico, proteção da tíbia e sua borda superior, com duas alças. PROTEÇÃO DOS PÉS DO USUÁRIO CONTRA IMPACTOS DE QUEDAS DE OBJETOS SOBRE OS ARTELHOS, CONTRA AGENTES ABRASIVOS E ESCORIANTES E CONTRA AGENTES TÉRMICOS (CALOR E CHAMAS) PROVENIENTES DE OPERAÇÕES DE COMBATE A INCENDIO.</t>
  </si>
  <si>
    <t>Filtros mecânicos</t>
  </si>
  <si>
    <t>Filtros químicos</t>
  </si>
  <si>
    <t>5.9</t>
  </si>
  <si>
    <t>5.10</t>
  </si>
  <si>
    <t xml:space="preserve">Máscara semi facial </t>
  </si>
  <si>
    <t>5.11</t>
  </si>
  <si>
    <t>5.12</t>
  </si>
  <si>
    <t>Solução de lava-olhos para primeiros socorros em acidentes químicos com apresentações específicas para descontaminação química ocular e cutânea, embalagem de 500 ml.</t>
  </si>
  <si>
    <t xml:space="preserve"> Solução de lavagem de até corpo inteiro para primeiros socorros em acidentes químicos com apresentações específicas para descontaminação química ocular e cutânea,ducha autônoma portátil contendo 5 litros.</t>
  </si>
  <si>
    <t>1.39</t>
  </si>
  <si>
    <t>1.40</t>
  </si>
  <si>
    <t>1.41</t>
  </si>
  <si>
    <t>1.42</t>
  </si>
  <si>
    <t>1.43</t>
  </si>
  <si>
    <t>1.44</t>
  </si>
  <si>
    <t>1.45</t>
  </si>
  <si>
    <t>1.46</t>
  </si>
  <si>
    <t>1.47</t>
  </si>
  <si>
    <t>EPR EQUIPAMENTO AUTÔNOMO COM CILINDRO DE ALUMÍNIO E REVESTIDO DE FIBRA DE CARBONO 300 BAR 9L . 
Suporte resistente e anti-estático: o suporte é moldado em fibra de carbono, evitando qualquer tipo de deterioração por parte de agentes químicos ou orgânicos, é anti-estático, não inflamável . Os arreios do Equipamento são confeccionados em poliamida resistente a chama, possui faixas refletivas para melhor visualização em ambientes com pouca luminosidade.
Manômetro de pressão fosforescente: a reserva de ar pode ser conferida diretamente por uma visualização rápida no manômetro e alerta de baixa pressão, este com sistema giratório que evita o estrangulamento da mangueira de alta pressão.
Máscara facial panorama BR PP/RB: a máscara facial que compõe o Equipamento Autônomo é confeccionada em silicone e composta de um corpo, visor de acrílico, conector que permite o uso de válvula de demanda. Possui membrana acústica, mascarilha interna, evitando o embaçamento do visor, tirantes de fixação (aranha) de 5 pontos e alça de transporte.</t>
  </si>
  <si>
    <t>1.48</t>
  </si>
  <si>
    <t>Quadro Branco imantado para desenho e instrução</t>
  </si>
  <si>
    <t>Painel de gestão a vista com layout de kanban</t>
  </si>
  <si>
    <t>Painel de gestão a vista com 6 acrílicos</t>
  </si>
  <si>
    <t>Produto químico com pH contrário para eventual neutralização em emergências químicas com substâncias ácidas/ alcalinas (ex. barrilha, cal hidratada ou produto ácido para neutralização de emergência com substância alcalina)</t>
  </si>
  <si>
    <t>1.49</t>
  </si>
  <si>
    <t>2h</t>
  </si>
  <si>
    <t>7.2</t>
  </si>
  <si>
    <t>Despesa mensal com manutenção dos equipamentos de propriedade da Portos do Paraná disponibilizadas à Contratada</t>
  </si>
  <si>
    <t>Barco Workboat, mínimo 10 metros, com carreta reboque  (conforme condições do TR), considerando guindaste (com operador) para sua completa mobilização</t>
  </si>
  <si>
    <t>Caminhão Munck (com operador) com capacidade mínima de 14 ton., com condições para o içamento da maior embarcação do contrato</t>
  </si>
  <si>
    <r>
      <t xml:space="preserve">CUSTOS EQUIPE PERMANENTE
</t>
    </r>
    <r>
      <rPr>
        <b/>
        <sz val="16"/>
        <color theme="1"/>
        <rFont val="Source Sans Pro"/>
        <family val="2"/>
      </rPr>
      <t>*orientações preenchimento:</t>
    </r>
    <r>
      <rPr>
        <b/>
        <sz val="20"/>
        <color theme="1"/>
        <rFont val="Source Sans Pro"/>
        <family val="2"/>
      </rPr>
      <t xml:space="preserve">
</t>
    </r>
    <r>
      <rPr>
        <sz val="14"/>
        <color theme="1"/>
        <rFont val="Source Sans Pro"/>
        <family val="2"/>
      </rPr>
      <t>1 - devem ser preenchidas apenas as células em amarelo
2 - o valor dos salários devem já considerar  todos os encargos aplicáveis</t>
    </r>
  </si>
  <si>
    <r>
      <t xml:space="preserve">CUSTOS DE EQUIPE A SER EVENTUALMENTE UTILIZADA EM ATENDIMENTO A EMERGÊNCIAS 
*orientações preenchimento:
</t>
    </r>
    <r>
      <rPr>
        <sz val="14"/>
        <color theme="1"/>
        <rFont val="Source Sans Pro"/>
        <family val="2"/>
      </rPr>
      <t>1 - devem ser preenchidas apenas as células em amarelo
2 - o valor dos salários devem já considerar  todos os encargos aplicáveis</t>
    </r>
  </si>
  <si>
    <r>
      <t xml:space="preserve">Simulados/Treinamentos/Capacitações/FISCALIZAÇÃO AMBIENTAL
</t>
    </r>
    <r>
      <rPr>
        <sz val="16"/>
        <color theme="1"/>
        <rFont val="Source Sans Pro"/>
        <family val="2"/>
      </rPr>
      <t>*orientações preenchimento:
1 - devem ser preenchidas apenas as células em amarelo
2 -  considerar as especificações detalhatas no Termo de Referência (TR)</t>
    </r>
  </si>
  <si>
    <r>
      <t>Treinamento HAZMAT nível primeiro no local</t>
    </r>
    <r>
      <rPr>
        <sz val="8"/>
        <color theme="1"/>
        <rFont val="Source Sans Pro"/>
        <family val="2"/>
      </rPr>
      <t> </t>
    </r>
    <r>
      <rPr>
        <sz val="12"/>
        <color theme="1"/>
        <rFont val="Source Sans Pro"/>
        <family val="2"/>
      </rPr>
      <t xml:space="preserve"> </t>
    </r>
  </si>
  <si>
    <r>
      <t>Treinamento HAZMAT nível operações</t>
    </r>
    <r>
      <rPr>
        <sz val="8"/>
        <color theme="1"/>
        <rFont val="Source Sans Pro"/>
        <family val="2"/>
      </rPr>
      <t> </t>
    </r>
    <r>
      <rPr>
        <sz val="12"/>
        <color theme="1"/>
        <rFont val="Source Sans Pro"/>
        <family val="2"/>
      </rPr>
      <t xml:space="preserve"> </t>
    </r>
  </si>
  <si>
    <t>Unid.</t>
  </si>
  <si>
    <r>
      <t>Monitor portátil multigás (O</t>
    </r>
    <r>
      <rPr>
        <vertAlign val="subscript"/>
        <sz val="11"/>
        <color theme="1"/>
        <rFont val="Source Sans Pro"/>
        <family val="2"/>
      </rPr>
      <t xml:space="preserve">2 </t>
    </r>
    <r>
      <rPr>
        <sz val="11"/>
        <color theme="1"/>
        <rFont val="Source Sans Pro"/>
        <family val="2"/>
      </rPr>
      <t>, Inflamabilidade e gases tóxicos)</t>
    </r>
  </si>
  <si>
    <r>
      <t>Conjunto de extintores, contendo uma quantidade de equipamentos capazes de suprir a demanda operacional do Plano de Emergência individual da APPA (PQS (6kg), extintor CO</t>
    </r>
    <r>
      <rPr>
        <vertAlign val="subscript"/>
        <sz val="11"/>
        <color theme="1"/>
        <rFont val="Source Sans Pro"/>
        <family val="2"/>
      </rPr>
      <t xml:space="preserve">2 </t>
    </r>
    <r>
      <rPr>
        <sz val="11"/>
        <color theme="1"/>
        <rFont val="Source Sans Pro"/>
        <family val="2"/>
      </rPr>
      <t>, extintor Água (10kg)]</t>
    </r>
  </si>
  <si>
    <t xml:space="preserve">Participação no SIMULADO DO PLANO DE ÁREA </t>
  </si>
  <si>
    <t xml:space="preserve">Participação no SIMULADO DO Plano de Ajuda Mútua </t>
  </si>
  <si>
    <t>FISCALIZAÇÃO AMBIENTAL com disponibilização de uma embarcação e pessoal para operação da mesma em Apoio a Diretoria de Meio Ambiente da APPA, na área dos portos organizados de Paranaguá e Antonina</t>
  </si>
  <si>
    <r>
      <t>Monitor portátil multigás 5 gases(O</t>
    </r>
    <r>
      <rPr>
        <vertAlign val="subscript"/>
        <sz val="11"/>
        <color theme="1"/>
        <rFont val="Source Sans Pro"/>
        <family val="2"/>
      </rPr>
      <t xml:space="preserve">2 </t>
    </r>
    <r>
      <rPr>
        <sz val="11"/>
        <color theme="1"/>
        <rFont val="Source Sans Pro"/>
        <family val="2"/>
      </rPr>
      <t xml:space="preserve">, Inflamabilidade,CO, H2S e NH3)  </t>
    </r>
  </si>
  <si>
    <t>Líquido gerador de espuma, bombona 50 litros, normas: Petrobras N-2142, ICAO Doc: 9137, MIL-F-24385, NFPA 11 e ISSO 7203.</t>
  </si>
  <si>
    <r>
      <t xml:space="preserve">RECURSOS E EQUIPAMENTOS PERMANENTES
Atendimento vazamento de óleo no mar
</t>
    </r>
    <r>
      <rPr>
        <b/>
        <sz val="16"/>
        <color theme="1"/>
        <rFont val="Source Sans Pro"/>
        <family val="2"/>
      </rPr>
      <t>*orientações preenchimento:</t>
    </r>
    <r>
      <rPr>
        <b/>
        <sz val="24"/>
        <color theme="1"/>
        <rFont val="Source Sans Pro"/>
        <family val="2"/>
      </rPr>
      <t xml:space="preserve">
</t>
    </r>
    <r>
      <rPr>
        <b/>
        <sz val="14"/>
        <color theme="1"/>
        <rFont val="Source Sans Pro"/>
        <family val="2"/>
      </rPr>
      <t xml:space="preserve">1 - </t>
    </r>
    <r>
      <rPr>
        <sz val="14"/>
        <color theme="1"/>
        <rFont val="Source Sans Pro"/>
        <family val="2"/>
      </rPr>
      <t>devem ser preenchidas apenas as células em amarelo</t>
    </r>
    <r>
      <rPr>
        <b/>
        <sz val="14"/>
        <color theme="1"/>
        <rFont val="Source Sans Pro"/>
        <family val="2"/>
      </rPr>
      <t xml:space="preserve">
2</t>
    </r>
    <r>
      <rPr>
        <sz val="14"/>
        <color theme="1"/>
        <rFont val="Source Sans Pro"/>
        <family val="2"/>
      </rPr>
      <t xml:space="preserve"> - os valores unitários a serem preenchidos devem considerar o valor para disponibilização mensal dos equipamentos no CPRE;</t>
    </r>
  </si>
  <si>
    <r>
      <t xml:space="preserve">Conjunto de combate à incêndio, </t>
    </r>
    <r>
      <rPr>
        <b/>
        <sz val="11"/>
        <color theme="1"/>
        <rFont val="Source Sans Pro"/>
        <family val="2"/>
      </rPr>
      <t>COMPOSIÇÃO :</t>
    </r>
    <r>
      <rPr>
        <sz val="11"/>
        <color theme="1"/>
        <rFont val="Source Sans Pro"/>
        <family val="2"/>
      </rPr>
      <t xml:space="preserve"> Tunica e calça, Camada externa com alto índice de resistência mecânica com composição de 40% a 50% de fibra meta-aramida, 50% a 60% de fibra para-aramida, construída no sistema para-rasgo (RIP STOP), com gramatura não inferior a 210 gr/m2, na cor azul cobalto. Tratamento contra raios ultravioleta (UV) e tratamento hidro-repelente incolor, conforme norma NBR 13000. Resistência à tração, (força e alongamento à ruptura), força de ruptura com média superior a 195 daN no urdume e 245 daN na trama; e no alongamento a ruptura média inferior a 15% no urdume e na trama, conforme NBR 11912. Solidez da cor a luz (40 horas), no mínimo nota 3 na alteração, conforme norma NBR 12997. Resistência a carga de rasgamento de 25 Kgf no mínimo para trama e urdume. Resistência a abrasão de 1300 ciclos no mínimo. Solidez da cor a lavagem, com alteração e transferência 5, conforme norma ISO 105 C06 B1M. Solidez da cor à fricção de transferência no mínimo 4 (para seco e úmido), conforme norma NBR ISO105X12:2007. Resistência a formação de pilling de no mínimo 4/5 na tabela de índice/avaliação, conforme norma JIS L 1076 método A. Barreira de Umidade: Será composta por filme (membrana) de PTFE (politetrafluoretileno) ignífugo, que mantém a impermeabilidade e estanqueidade de fora para dentro da roupa, não permitindo a passagem de vapores ou líquidos perigosos, mas permitindo a respiração de dentro para fora da roupa, fixado a um não tecido de fibras de aramida, propiciando resistência térmica e mecânica. Essa 2ª camada terá peso máximo de 213,6 g/m² e atuará como barreira de umidade (vapor e líquidos). Resistência a tração de acordo com norma ISO 13.934.1/1999 de no mínimo 320 N na transversal e 170 N na longitudinal. 3ª Camada: Atua como barreira de calor, entre o risco e o usuário da roupa formada por manta de fibra agulhada para aramida carbono com peso de no minimo 240g/m2, conforme norma ASTM D 3776, na cor verde escuro ou preta, com espessura mínima de 2mm, que permite maior aproximação do usuário, sem armazenar calorias. As mantas são unidas por costuras com a 4ª camada em linha aramida formando metalasse trapezoidal.
Características da manta conforme resultados laboratoriais de acordo com a norma  EN532/EN531, 4ª Camada: Composto de 45% modacrílico, 54% algodão e 1% de fibras anti estáticas conforme norma ASTM 629, com gramatura não inferior a 150g/m2 conforme norma ASTM D 3776. Será admitida variação de 10% em todos os valores requisitados, </t>
    </r>
    <r>
      <rPr>
        <b/>
        <sz val="11"/>
        <color theme="1"/>
        <rFont val="Source Sans Pro"/>
        <family val="2"/>
      </rPr>
      <t xml:space="preserve">GOLA: </t>
    </r>
    <r>
      <rPr>
        <sz val="11"/>
        <color theme="1"/>
        <rFont val="Source Sans Pro"/>
        <family val="2"/>
      </rPr>
      <t xml:space="preserve">No mínimo 520mm de comprimento e 70mm de largura. Dois fechos de ganchos e argolas 50mm x 50 mm, sendo um no lado esquerdo e um no lado direito, ambos na parte externa da gola. Com lapela em formato de curva, centralizada por meio de fita da camada externa dupla medindo 20mm x 30mm, e com travetes nos pontos críticos. Nas extremidades da lapela, lado interno deverá ter dois fechos de ganchos e argolas medindo 50mm x 90mm. Fecho de ganchos e argolas medindo 25mm x 50mm fixado no lado interno da lapela na parte inferior a 80mm da extremidade. A lapela deverá possuir as seguintes medidas : 220mm de comprimento x 110mm de largura. Deverá ter o mesmo material do conjunto e deverá ter alça para pendurar feita de camada externa dupla com 60mm de comprimento e 150mm de largura, fixada no meio da gola na extremidade superior, lado interno, </t>
    </r>
    <r>
      <rPr>
        <b/>
        <sz val="11"/>
        <color theme="1"/>
        <rFont val="Source Sans Pro"/>
        <family val="2"/>
      </rPr>
      <t>MANGAS:</t>
    </r>
    <r>
      <rPr>
        <sz val="11"/>
        <color theme="1"/>
        <rFont val="Source Sans Pro"/>
        <family val="2"/>
      </rPr>
      <t xml:space="preserve"> Tipo raglã composta de um painel e com foles nas axilas medindo 70mm x 260mm. A barra deverá ter debrum em tecido da camada externa com 20mm de largura e reforço em couro ignifugo, medindo 190mm x 24mm, fixados e centralizados na altura dos cotovelos. Poço dagua composto de barreira de umidade e barreira térmica, fixado a 180mm da barra da manga.Todas as costuras do poço dagua devem ser seladas com fita de selagem. As regulagens das mangas com uma tira de camada dupla medindo 40 x 115mm, fixada na costura do fechamento das mangas a 450mm da barra da manga. O fechamento deve ser em fecho de ganchos e argolas, medindo 100mm de largura x 25mm de comprimento, sendo fecho de gancho fixado na tira do lado interno e o fecho de argolas fixado nas mangas. O punho deve ser costurado na parte interna das mangas, junto ao poço d'água. Cabedal confeccionado com material da camada externa dupla, costurado no punho e medindo 60mm de altura x 150mm de largura. Em sua base, reforço da camada externa de 30 x
30mm, costurado em X. A borda desse reforço a 150mm da barra do punho e o cabedal deve estar voltado para o corpo do usuário, </t>
    </r>
    <r>
      <rPr>
        <b/>
        <sz val="11"/>
        <color theme="1"/>
        <rFont val="Source Sans Pro"/>
        <family val="2"/>
      </rPr>
      <t>FECHAMENTO:</t>
    </r>
    <r>
      <rPr>
        <sz val="11"/>
        <color theme="1"/>
        <rFont val="Source Sans Pro"/>
        <family val="2"/>
      </rPr>
      <t xml:space="preserve"> Frontal em zíper e fecho de ganchos e argolas fixado a carcela, que deverá ter 120mm de largura e comprimento da altura da gola
até a barra do blusão, depois de fechada com costura pesponto duplo, fixada do lado esquerdo. Reforçada no topo e base com travetes, </t>
    </r>
    <r>
      <rPr>
        <b/>
        <sz val="11"/>
        <color theme="1"/>
        <rFont val="Source Sans Pro"/>
        <family val="2"/>
      </rPr>
      <t>BOLSO PARA RÁDIO:</t>
    </r>
    <r>
      <rPr>
        <sz val="11"/>
        <color theme="1"/>
        <rFont val="Source Sans Pro"/>
        <family val="2"/>
      </rPr>
      <t xml:space="preserve"> Tipo caixa, com fundo falso, com duas tiras em formato de cruz, costurado na parte superior do painel esquerdo do blusão, com base paralela a faixa refletiva, medindo 80mm de largura 170mm de altura e profundidade de 60mm. Através de lapela, confeccionada com material da camada externa dupla, medindo 60mm x 120mm com fecho de ganchos medindo 50mm x 100mm fixado no lado externo. Deverá ter travetes nos pontos críticos. </t>
    </r>
    <r>
      <rPr>
        <b/>
        <sz val="11"/>
        <color theme="1"/>
        <rFont val="Source Sans Pro"/>
        <family val="2"/>
      </rPr>
      <t>BOLSOS INFERIORES:</t>
    </r>
    <r>
      <rPr>
        <sz val="11"/>
        <color theme="1"/>
        <rFont val="Source Sans Pro"/>
        <family val="2"/>
      </rPr>
      <t xml:space="preserve"> Tipo caixa, com dois ilhoses para drenagem, fixado na parte inferior do painel frontal esquerdo a 80mm da
faixa refletiva. O bolso com 220mm de largura x 240mm de altura x 50mm de profundidade. Fechamento com lapela, em material da camada externa dupla, medindo 110mm x 240mm com dois fechos de ganchos medindo 50mm x 50mm. Os fechos de ganchos e argolas deverão ser
costurados de forma que os ganchos intercalem com as argolas. Deverão ter travetes nos pontos críticos,</t>
    </r>
    <r>
      <rPr>
        <b/>
        <sz val="11"/>
        <color theme="1"/>
        <rFont val="Source Sans Pro"/>
        <family val="2"/>
      </rPr>
      <t xml:space="preserve"> BOLSOS NA VERTICAL:</t>
    </r>
    <r>
      <rPr>
        <sz val="11"/>
        <color theme="1"/>
        <rFont val="Source Sans Pro"/>
        <family val="2"/>
      </rPr>
      <t xml:space="preserve"> 2, desenho tipo embutido, fixados sob a carcela, lado esquerdo, na posição vertical, sendo um com abertura de 150mm na parte superior e um com abertura de
200mm na parte inferior. Com travetes nos pontos críticos.</t>
    </r>
    <r>
      <rPr>
        <b/>
        <sz val="11"/>
        <color theme="1"/>
        <rFont val="Source Sans Pro"/>
        <family val="2"/>
      </rPr>
      <t xml:space="preserve"> BOLSOS INTERNOS:</t>
    </r>
    <r>
      <rPr>
        <sz val="11"/>
        <color theme="1"/>
        <rFont val="Source Sans Pro"/>
        <family val="2"/>
      </rPr>
      <t xml:space="preserve"> 1, desenho tipo chapado, costurado na parte inferior interna do painel frontal, lado direito a 170mm da barra medindo 200mm de largura x 220mm de altura. </t>
    </r>
    <r>
      <rPr>
        <b/>
        <sz val="11"/>
        <color theme="1"/>
        <rFont val="Source Sans Pro"/>
        <family val="2"/>
      </rPr>
      <t>FITA PARA MICROFONE:</t>
    </r>
    <r>
      <rPr>
        <sz val="11"/>
        <color theme="1"/>
        <rFont val="Source Sans Pro"/>
        <family val="2"/>
      </rPr>
      <t xml:space="preserve"> Com 150mm de largura e 60mm de comprimento, fixada no centro da carcela a 120mm da extremidade superior. </t>
    </r>
    <r>
      <rPr>
        <b/>
        <sz val="11"/>
        <color theme="1"/>
        <rFont val="Source Sans Pro"/>
        <family val="2"/>
      </rPr>
      <t>TARJA DE IDENTIFICAÇÃO</t>
    </r>
    <r>
      <rPr>
        <sz val="11"/>
        <color theme="1"/>
        <rFont val="Source Sans Pro"/>
        <family val="2"/>
      </rPr>
      <t xml:space="preserve">: Um fecho de argolas, medindo 250mm x 120mm fixado no lado direito na altura do peito a 80mm acima da faixa refletiva, e um fecho de ganchos com a mesma medida sobreposto no fecho de argolas sem costura, </t>
    </r>
    <r>
      <rPr>
        <b/>
        <sz val="11"/>
        <color theme="1"/>
        <rFont val="Source Sans Pro"/>
        <family val="2"/>
      </rPr>
      <t>FAIXAS REFLETIVAS:</t>
    </r>
    <r>
      <rPr>
        <sz val="11"/>
        <color theme="1"/>
        <rFont val="Source Sans Pro"/>
        <family val="2"/>
      </rPr>
      <t xml:space="preserve"> Nas cores amarelo e prata de 50mm de largura com no mínimo 490 cd.lux/m2 de retrorreflexão. Uma faixa ao redor de todo o tórax (frente, costas e sobre a carcela), fixada abaixo das axilas. Uma faixa a 5mm acima de toda a barra (frente, verso e sobre a carcela). Uma faixa ao redor das mangas, fixada a 100mm da barra da manga. </t>
    </r>
    <r>
      <rPr>
        <b/>
        <sz val="11"/>
        <color theme="1"/>
        <rFont val="Source Sans Pro"/>
        <family val="2"/>
      </rPr>
      <t>COSTURAS:</t>
    </r>
    <r>
      <rPr>
        <sz val="11"/>
        <color theme="1"/>
        <rFont val="Source Sans Pro"/>
        <family val="2"/>
      </rPr>
      <t xml:space="preserve"> Em fibra de meta-aramida e não poderão ter resistência a ruptura inferior a 39kgf conforme ASTM D 4034. Todas as costuras da barreira de umidade deverão ser seladas com fitas em 100% PTFE com largura mínima de 20mm.
</t>
    </r>
    <r>
      <rPr>
        <b/>
        <sz val="11"/>
        <color theme="1"/>
        <rFont val="Source Sans Pro"/>
        <family val="2"/>
      </rPr>
      <t>LETREIROS:</t>
    </r>
    <r>
      <rPr>
        <sz val="11"/>
        <color theme="1"/>
        <rFont val="Source Sans Pro"/>
        <family val="2"/>
      </rPr>
      <t xml:space="preserve"> Fixado nas costas, na região do tórax, os dizeres BOMBEIROS, letra cheia, medindo 50mm de altura e 280mm de comprimento a 10mm acima da faixa refletiva. Deverá ser gravado o nome de cada usuário com letra cheia com 40mm de altura em uma tira da camada externa e fixada na parte inferior das costas através de fita prendedora de ganchos e argolas, sendo fecho de argolas na parte inferior do blusão e o fecho de ganchos na tira gravada com 340mm x 55mm a 150mm da faixa refletiva, </t>
    </r>
    <r>
      <rPr>
        <b/>
        <sz val="11"/>
        <color theme="1"/>
        <rFont val="Source Sans Pro"/>
        <family val="2"/>
      </rPr>
      <t>CALÇA:</t>
    </r>
    <r>
      <rPr>
        <sz val="11"/>
        <color theme="1"/>
        <rFont val="Source Sans Pro"/>
        <family val="2"/>
      </rPr>
      <t xml:space="preserve"> Com quatro painéis, dois frontais e dois traseiros. Todas as costuras internas embutidas entre a camada externa e o forro. Cós: Com ajuste através de elástico costurado na parte traseira e ajuste na parte frontal através de cadarços recobertos nos dois painéis com fechamento através de engate rápido. Suspensório: Na parte frontal em formato reto, com regulagem através de regulador, com dois engates tipo macho para conectar nos engates fêmea do cós, na parte traseira deve ser em formato de H, com dois engates macho, para conectar nos engates fêmea do cós. A junção do H deve estar a 240mm do engate macho, com costura em forma de X com linha em meta-aramida. Braguilha: Retangular com base redonda, medindo 230mm de altura e 100mm de largura. Fechamento duplo, sendo o primeiro através de zíper, fixado nas extremidades da abertura e o segundo através de fecho de ganchos e argolas. Deverá ter travetes nos pontos críticos Reforços: Em couro ignifugo nos joelhos, medindo 220mm x 300mm fixados centralizados na altura dos joelhos, com costura reta dupla em linha de meta-aramida. </t>
    </r>
    <r>
      <rPr>
        <b/>
        <sz val="11"/>
        <color theme="1"/>
        <rFont val="Source Sans Pro"/>
        <family val="2"/>
      </rPr>
      <t>Faixas refletivas:</t>
    </r>
    <r>
      <rPr>
        <sz val="11"/>
        <color theme="1"/>
        <rFont val="Source Sans Pro"/>
        <family val="2"/>
      </rPr>
      <t xml:space="preserve"> Nas cores amarelo e prata de 50mm com no mínimo 490 cd.lux/m2 de retrorreflexão. Uma faixa refletiva costurada ao redor das pernas a 50mm das barras, com costura reta dupla em linha meta-aramida. Uma faixa refletiva, medindo 400mm de comprimento, costurada nas laterais das pernas a partir da faixa refletiva ao redor das pernas, com linha em meta-aramida. </t>
    </r>
    <r>
      <rPr>
        <b/>
        <sz val="11"/>
        <color theme="1"/>
        <rFont val="Source Sans Pro"/>
        <family val="2"/>
      </rPr>
      <t>Gravação:</t>
    </r>
    <r>
      <rPr>
        <sz val="11"/>
        <color theme="1"/>
        <rFont val="Source Sans Pro"/>
        <family val="2"/>
      </rPr>
      <t xml:space="preserve"> O nome do usuário com letra cheia com 40mm de altura, em uma tira da camada externa e fixada na parte inferior lado direito parte frontal através do velcro sendo fecho de argola na parte inferior da calça e o gancho na tira gravada com 220mm x 550mm a 150mm da faixa refletiva. Costuras: Em fibra de meta-aramida e não poderão ter resistência a ruptura inferior a 39kgf conforme ASTM D 4034. Todas as costuras da barreira de umidade deverão ser seladas com fitas em 100% PTFE com largura mínima de 20mm.</t>
    </r>
  </si>
  <si>
    <t>Luva, Combate à incêndio, MATERIAL: Confeccionada em couro de vaqueta, APRESENTAÇÃO: Composta em multicamadas para operações com temperaturas e produtos líquidos e abrasivos. Tira de couro de vaqueta natural com 18 mm de largura costurada entre polegar e indicador. Dorso liso com costuras de linha para aramida e elásticos para ajustes. Reforço de artéria na parte inferior da luva em couro de vaqueta medindo 110 mm de largura e 100 mm de comprimento. Todo o fechamento da luva deverá ser em linha de para aramida. Durante sua utilização a luva dará proteção térmica sem gerar vapor interno. Possuir boa habilidade digital. Parte externa couro de vaqueta na cor natural, maleável, com tratamento de oil paint para resistir a temperaturas elevadas e com resistência a abrasão e cortes. Parte interna Filme de poliuretano antichama (características da 2ª camada capa), para inibir passagem de produtos químicos e líquidos. Deverá conter manta de fibras aramidas e para amidas, com 300 gr/m², na cor predominante clara, atua como barreira térmica. Punho em malha para amida 300 gr/m² sanfonado medindo 100 mm de comprimento para inibir entrada de produtos e calor, COR: Branca, ESPESSURA: Mínima de 12/14 linhas.</t>
  </si>
  <si>
    <r>
      <t>Contentor de tambores</t>
    </r>
    <r>
      <rPr>
        <i/>
        <sz val="12"/>
        <color theme="1"/>
        <rFont val="Source Sans Pro"/>
        <family val="2"/>
      </rPr>
      <t xml:space="preserve"> spill drum </t>
    </r>
  </si>
  <si>
    <r>
      <t xml:space="preserve">RECURSOS E EQUIPAMENTOS PERMANENTES
(Proteção contra incêndio)
</t>
    </r>
    <r>
      <rPr>
        <b/>
        <sz val="16"/>
        <color theme="1"/>
        <rFont val="Source Sans Pro"/>
        <family val="2"/>
      </rPr>
      <t>*orientações preenchimento:</t>
    </r>
    <r>
      <rPr>
        <sz val="16"/>
        <color theme="1"/>
        <rFont val="Source Sans Pro"/>
        <family val="2"/>
      </rPr>
      <t xml:space="preserve">
</t>
    </r>
    <r>
      <rPr>
        <b/>
        <sz val="16"/>
        <color theme="1"/>
        <rFont val="Source Sans Pro"/>
        <family val="2"/>
      </rPr>
      <t>1</t>
    </r>
    <r>
      <rPr>
        <sz val="16"/>
        <color theme="1"/>
        <rFont val="Source Sans Pro"/>
        <family val="2"/>
      </rPr>
      <t xml:space="preserve"> - devem ser preenchidas apenas as células em amarelo;                                                                                                                                                        </t>
    </r>
    <r>
      <rPr>
        <b/>
        <sz val="16"/>
        <color theme="1"/>
        <rFont val="Source Sans Pro"/>
        <family val="2"/>
      </rPr>
      <t>2</t>
    </r>
    <r>
      <rPr>
        <sz val="16"/>
        <color theme="1"/>
        <rFont val="Source Sans Pro"/>
        <family val="2"/>
      </rPr>
      <t xml:space="preserve"> - os valores unitários a serem preenchidos devem considerar o valor para disponibilização mensal dos equipamentos no CPRE;
</t>
    </r>
  </si>
  <si>
    <r>
      <t xml:space="preserve">RECURSOS E EQUIPAMENTOS PERMANENTES Atendimento a produtos químicos
</t>
    </r>
    <r>
      <rPr>
        <b/>
        <sz val="16"/>
        <color theme="1"/>
        <rFont val="Source Sans Pro"/>
        <family val="2"/>
      </rPr>
      <t>*orientações preenchimento:</t>
    </r>
    <r>
      <rPr>
        <b/>
        <sz val="20"/>
        <color theme="1"/>
        <rFont val="Source Sans Pro"/>
        <family val="2"/>
      </rPr>
      <t xml:space="preserve">
</t>
    </r>
    <r>
      <rPr>
        <b/>
        <sz val="14"/>
        <color theme="1"/>
        <rFont val="Source Sans Pro"/>
        <family val="2"/>
      </rPr>
      <t xml:space="preserve">1 </t>
    </r>
    <r>
      <rPr>
        <sz val="14"/>
        <color theme="1"/>
        <rFont val="Source Sans Pro"/>
        <family val="2"/>
      </rPr>
      <t xml:space="preserve">- devem ser preenchidas apenas as células em amarelo;                                                                                                                                                                         </t>
    </r>
    <r>
      <rPr>
        <b/>
        <sz val="14"/>
        <color theme="1"/>
        <rFont val="Source Sans Pro"/>
        <family val="2"/>
      </rPr>
      <t>2 -</t>
    </r>
    <r>
      <rPr>
        <sz val="14"/>
        <color theme="1"/>
        <rFont val="Source Sans Pro"/>
        <family val="2"/>
      </rPr>
      <t xml:space="preserve"> os valores unitários a serem preenchidos devem considerar o valor para disponibilização mensal dos equipamentos no CPRE</t>
    </r>
    <r>
      <rPr>
        <sz val="20"/>
        <color theme="1"/>
        <rFont val="Source Sans Pro"/>
        <family val="2"/>
      </rPr>
      <t>;</t>
    </r>
    <r>
      <rPr>
        <b/>
        <sz val="20"/>
        <color theme="1"/>
        <rFont val="Source Sans Pro"/>
        <family val="2"/>
      </rPr>
      <t xml:space="preserve">
</t>
    </r>
  </si>
  <si>
    <r>
      <t xml:space="preserve">Contentor de tambores </t>
    </r>
    <r>
      <rPr>
        <i/>
        <sz val="11"/>
        <color theme="1"/>
        <rFont val="Source Sans Pro"/>
        <family val="2"/>
      </rPr>
      <t xml:space="preserve">spill drum </t>
    </r>
  </si>
  <si>
    <r>
      <t xml:space="preserve">Embarcação para navegação em mar aberto ( área de fundeio externa do Porto), conforme normas da Capitania dos Portos do Paraná. </t>
    </r>
    <r>
      <rPr>
        <sz val="11"/>
        <color rgb="FFFF0000"/>
        <rFont val="Source Sans Pro"/>
        <family val="2"/>
      </rPr>
      <t>Poderá ser contratado de terceiros, mas deverão apresentar a declaração de que irão ter esse recurso caso ganhem a licitação</t>
    </r>
  </si>
  <si>
    <r>
      <t xml:space="preserve">CUSTOS DEQUIPAMENTOS MOBILIZÁVEIS PARA DISPONIBILIZAÇÃO SOB DEMANDANDA NO ATENDIMENTO A EMERGÊNCIAS DA Portos do Paraná
(PAE/PEI)
</t>
    </r>
    <r>
      <rPr>
        <sz val="16"/>
        <color theme="1"/>
        <rFont val="Source Sans Pro"/>
        <family val="2"/>
      </rPr>
      <t xml:space="preserve">*orientações preenchimento:                                                                                                                                                                                                                                                                                                           </t>
    </r>
    <r>
      <rPr>
        <b/>
        <sz val="16"/>
        <color theme="1"/>
        <rFont val="Source Sans Pro"/>
        <family val="2"/>
      </rPr>
      <t>1</t>
    </r>
    <r>
      <rPr>
        <sz val="16"/>
        <color theme="1"/>
        <rFont val="Source Sans Pro"/>
        <family val="2"/>
      </rPr>
      <t xml:space="preserve"> - devem ser preenchidas apenas as células em amarelo;
</t>
    </r>
    <r>
      <rPr>
        <b/>
        <sz val="16"/>
        <color theme="1"/>
        <rFont val="Source Sans Pro"/>
        <family val="2"/>
      </rPr>
      <t>2</t>
    </r>
    <r>
      <rPr>
        <sz val="16"/>
        <color theme="1"/>
        <rFont val="Source Sans Pro"/>
        <family val="2"/>
      </rPr>
      <t xml:space="preserve"> - os valores unitários a serem preenchidos devem considerar a diária do equipamento, considerando a disponibilização no CPRE no tempo de mobilização em caso de acionamento</t>
    </r>
  </si>
  <si>
    <t xml:space="preserve">Treinamento HAZMAT nível primeiro no local  </t>
  </si>
  <si>
    <t xml:space="preserve">Treinamento HAZMAT nível operações  </t>
  </si>
  <si>
    <t>*atentar que este já é valor  do município de Paranaguá, onde será emitida nota fiscal so serviço.</t>
  </si>
  <si>
    <t>unid.</t>
  </si>
  <si>
    <t>Fornecedor: Albriggs Defesa Ambiental S/A</t>
  </si>
  <si>
    <t>CNPJ/CPF: 04.050.400/0001-62</t>
  </si>
  <si>
    <t>Endereço: AV. Jabaquara, 3.060 - 2º andar - sala 205 - Bairro Mirandópolis</t>
  </si>
  <si>
    <t>CEP: 04046-500</t>
  </si>
  <si>
    <t>Estado: São Paulo</t>
  </si>
  <si>
    <t>Cidade: São Paulo</t>
  </si>
  <si>
    <t>Telefone: (11) 4059-9999</t>
  </si>
  <si>
    <t>Email para contato: alex.cobra@albriggs.com.br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</si>
</sst>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quot;R$&quot;\ #,##0.00"/>
    <numFmt numFmtId="165" formatCode="_(&quot;R$&quot;* #,##0.00_);_(&quot;R$&quot;* \(#,##0.00\);_(&quot;R$&quot;* &quot;-&quot;??_);_(@_)"/>
    <numFmt numFmtId="166" formatCode="_(* #,##0.00_);_(* \(#,##0.00\);_(* &quot;-&quot;??_);_(@_)"/>
    <numFmt numFmtId="167" formatCode="_-[$R$-416]\ * #,##0.00_-;\-[$R$-416]\ * #,##0.00_-;_-[$R$-416]\ * &quot;-&quot;??_-;_-@_-"/>
    <numFmt numFmtId="168" formatCode="0.0000"/>
    <numFmt numFmtId="169" formatCode="#,##0.0000"/>
  </numFmts>
  <fonts count="40" x14ac:knownFonts="1">
    <font>
      <sz val="11"/>
      <color theme="1"/>
      <name val="Calibri"/>
      <family val="2"/>
      <scheme val="minor"/>
    </font>
    <font>
      <sz val="11"/>
      <color theme="1"/>
      <name val="Calibri"/>
      <family val="2"/>
      <scheme val="minor"/>
    </font>
    <font>
      <b/>
      <sz val="11"/>
      <name val="Calibri"/>
      <family val="2"/>
      <scheme val="minor"/>
    </font>
    <font>
      <sz val="10"/>
      <name val="Arial"/>
      <family val="2"/>
    </font>
    <font>
      <sz val="10"/>
      <name val="Arial"/>
      <family val="2"/>
    </font>
    <font>
      <sz val="10"/>
      <name val="Calibri"/>
      <family val="2"/>
      <scheme val="minor"/>
    </font>
    <font>
      <sz val="11"/>
      <name val="Calibri"/>
      <family val="2"/>
      <scheme val="minor"/>
    </font>
    <font>
      <b/>
      <sz val="11"/>
      <color rgb="FFFF0000"/>
      <name val="Calibri"/>
      <family val="2"/>
      <scheme val="minor"/>
    </font>
    <font>
      <sz val="8"/>
      <name val="Calibri"/>
      <family val="2"/>
      <scheme val="minor"/>
    </font>
    <font>
      <sz val="10"/>
      <name val="Calibri"/>
      <family val="2"/>
    </font>
    <font>
      <b/>
      <sz val="12"/>
      <color theme="0"/>
      <name val="Calibri"/>
      <family val="2"/>
      <scheme val="minor"/>
    </font>
    <font>
      <u/>
      <sz val="10"/>
      <color theme="10"/>
      <name val="Arial"/>
      <family val="2"/>
    </font>
    <font>
      <u/>
      <sz val="8"/>
      <name val="Calibri"/>
      <family val="2"/>
      <scheme val="minor"/>
    </font>
    <font>
      <sz val="11"/>
      <color rgb="FFFF0000"/>
      <name val="Calibri"/>
      <family val="2"/>
    </font>
    <font>
      <sz val="11"/>
      <color theme="1"/>
      <name val="Source Sans Pro"/>
      <family val="2"/>
    </font>
    <font>
      <b/>
      <sz val="20"/>
      <color theme="1"/>
      <name val="Source Sans Pro"/>
      <family val="2"/>
    </font>
    <font>
      <b/>
      <sz val="16"/>
      <color theme="1"/>
      <name val="Source Sans Pro"/>
      <family val="2"/>
    </font>
    <font>
      <sz val="14"/>
      <color theme="1"/>
      <name val="Source Sans Pro"/>
      <family val="2"/>
    </font>
    <font>
      <b/>
      <sz val="11"/>
      <color theme="1"/>
      <name val="Source Sans Pro"/>
      <family val="2"/>
    </font>
    <font>
      <b/>
      <sz val="12"/>
      <color theme="1"/>
      <name val="Source Sans Pro"/>
      <family val="2"/>
    </font>
    <font>
      <sz val="12"/>
      <color theme="1"/>
      <name val="Source Sans Pro"/>
      <family val="2"/>
    </font>
    <font>
      <b/>
      <sz val="12"/>
      <color rgb="FFFF0000"/>
      <name val="Source Sans Pro"/>
      <family val="2"/>
    </font>
    <font>
      <b/>
      <sz val="14"/>
      <color theme="1"/>
      <name val="Source Sans Pro"/>
      <family val="2"/>
    </font>
    <font>
      <b/>
      <sz val="11"/>
      <name val="Source Sans Pro"/>
      <family val="2"/>
    </font>
    <font>
      <sz val="11"/>
      <name val="Source Sans Pro"/>
      <family val="2"/>
    </font>
    <font>
      <b/>
      <sz val="18"/>
      <color theme="1"/>
      <name val="Source Sans Pro"/>
      <family val="2"/>
    </font>
    <font>
      <sz val="16"/>
      <color theme="1"/>
      <name val="Source Sans Pro"/>
      <family val="2"/>
    </font>
    <font>
      <sz val="8"/>
      <color theme="1"/>
      <name val="Source Sans Pro"/>
      <family val="2"/>
    </font>
    <font>
      <b/>
      <sz val="11"/>
      <color rgb="FFFF0000"/>
      <name val="Source Sans Pro"/>
      <family val="2"/>
    </font>
    <font>
      <b/>
      <sz val="24"/>
      <color theme="1"/>
      <name val="Source Sans Pro"/>
      <family val="2"/>
    </font>
    <font>
      <sz val="11"/>
      <color rgb="FFFF5050"/>
      <name val="Source Sans Pro"/>
      <family val="2"/>
    </font>
    <font>
      <vertAlign val="subscript"/>
      <sz val="11"/>
      <color theme="1"/>
      <name val="Source Sans Pro"/>
      <family val="2"/>
    </font>
    <font>
      <b/>
      <sz val="14"/>
      <color rgb="FFFF0000"/>
      <name val="Source Sans Pro"/>
      <family val="2"/>
    </font>
    <font>
      <sz val="20"/>
      <color theme="1"/>
      <name val="Source Sans Pro"/>
      <family val="2"/>
    </font>
    <font>
      <b/>
      <sz val="22"/>
      <color theme="1"/>
      <name val="Source Sans Pro"/>
      <family val="2"/>
    </font>
    <font>
      <i/>
      <sz val="12"/>
      <color theme="1"/>
      <name val="Source Sans Pro"/>
      <family val="2"/>
    </font>
    <font>
      <i/>
      <sz val="11"/>
      <color theme="1"/>
      <name val="Source Sans Pro"/>
      <family val="2"/>
    </font>
    <font>
      <sz val="11"/>
      <color rgb="FFFF0000"/>
      <name val="Source Sans Pro"/>
      <family val="2"/>
    </font>
    <font>
      <b/>
      <sz val="9"/>
      <color rgb="FF000000"/>
      <name val="Segoe UI"/>
      <family val="2"/>
      <charset val="1"/>
    </font>
    <font>
      <sz val="9"/>
      <color rgb="FF000000"/>
      <name val="Segoe UI"/>
      <family val="2"/>
      <charset val="1"/>
    </font>
  </fonts>
  <fills count="1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2"/>
        <bgColor indexed="64"/>
      </patternFill>
    </fill>
    <fill>
      <patternFill patternType="solid">
        <fgColor rgb="FFFF0000"/>
        <bgColor indexed="64"/>
      </patternFill>
    </fill>
    <fill>
      <patternFill patternType="solid">
        <fgColor rgb="FFFFC000"/>
        <bgColor indexed="64"/>
      </patternFill>
    </fill>
    <fill>
      <patternFill patternType="solid">
        <fgColor rgb="FFFF505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3" tint="0.399975585192419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s>
  <cellStyleXfs count="1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4" fillId="0" borderId="0"/>
    <xf numFmtId="165" fontId="3" fillId="0" borderId="0" applyFont="0" applyFill="0" applyBorder="0" applyAlignment="0" applyProtection="0"/>
    <xf numFmtId="166"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 fillId="0" borderId="0"/>
    <xf numFmtId="9" fontId="3" fillId="0" borderId="0" applyFont="0" applyFill="0" applyBorder="0" applyAlignment="0" applyProtection="0"/>
    <xf numFmtId="0" fontId="11" fillId="0" borderId="0" applyNumberFormat="0" applyFill="0" applyBorder="0" applyAlignment="0" applyProtection="0"/>
  </cellStyleXfs>
  <cellXfs count="452">
    <xf numFmtId="0" fontId="0" fillId="0" borderId="0" xfId="0"/>
    <xf numFmtId="0" fontId="9" fillId="0" borderId="0" xfId="11" applyFont="1" applyAlignment="1">
      <alignment horizontal="center" vertical="center"/>
    </xf>
    <xf numFmtId="10" fontId="9" fillId="0" borderId="0" xfId="12" applyNumberFormat="1" applyFont="1" applyAlignment="1">
      <alignment horizontal="center" vertical="center"/>
    </xf>
    <xf numFmtId="0" fontId="2" fillId="0" borderId="1" xfId="11" applyFont="1" applyBorder="1" applyAlignment="1">
      <alignment horizontal="center" vertical="center"/>
    </xf>
    <xf numFmtId="10" fontId="2" fillId="0" borderId="1" xfId="11" applyNumberFormat="1" applyFont="1" applyBorder="1" applyAlignment="1">
      <alignment horizontal="center" vertical="center"/>
    </xf>
    <xf numFmtId="0" fontId="9" fillId="0" borderId="0" xfId="11" applyFont="1" applyAlignment="1">
      <alignment horizontal="center"/>
    </xf>
    <xf numFmtId="168" fontId="9" fillId="0" borderId="0" xfId="11" applyNumberFormat="1" applyFont="1" applyAlignment="1">
      <alignment horizontal="center"/>
    </xf>
    <xf numFmtId="169" fontId="12" fillId="0" borderId="0" xfId="13" quotePrefix="1" applyNumberFormat="1" applyFont="1" applyFill="1" applyBorder="1" applyAlignment="1">
      <alignment horizontal="center" vertical="center"/>
    </xf>
    <xf numFmtId="4" fontId="12" fillId="0" borderId="0" xfId="13" quotePrefix="1" applyNumberFormat="1" applyFont="1" applyFill="1" applyBorder="1" applyAlignment="1">
      <alignment horizontal="center" vertical="center"/>
    </xf>
    <xf numFmtId="4" fontId="13" fillId="0" borderId="0" xfId="11" applyNumberFormat="1" applyFont="1" applyAlignment="1">
      <alignment horizontal="center" vertical="center"/>
    </xf>
    <xf numFmtId="0" fontId="6" fillId="0" borderId="1" xfId="11" applyFont="1" applyBorder="1" applyAlignment="1">
      <alignment horizontal="center" vertical="center"/>
    </xf>
    <xf numFmtId="4" fontId="11" fillId="0" borderId="0" xfId="13" quotePrefix="1" applyNumberFormat="1" applyAlignment="1">
      <alignment horizontal="center" vertical="center"/>
    </xf>
    <xf numFmtId="4" fontId="11" fillId="0" borderId="0" xfId="13" applyNumberFormat="1" applyAlignment="1">
      <alignment horizontal="center" vertical="center"/>
    </xf>
    <xf numFmtId="0" fontId="2" fillId="4" borderId="1" xfId="11" applyFont="1" applyFill="1" applyBorder="1" applyAlignment="1" applyProtection="1">
      <alignment horizontal="center" vertical="center"/>
      <protection locked="0"/>
    </xf>
    <xf numFmtId="0" fontId="14" fillId="0" borderId="0" xfId="0" applyFont="1"/>
    <xf numFmtId="0" fontId="18" fillId="0" borderId="0" xfId="0" applyFont="1" applyAlignment="1">
      <alignment horizontal="center"/>
    </xf>
    <xf numFmtId="0" fontId="19" fillId="10" borderId="34" xfId="0" applyFont="1" applyFill="1" applyBorder="1" applyAlignment="1">
      <alignment horizontal="center" wrapText="1"/>
    </xf>
    <xf numFmtId="0" fontId="18" fillId="0" borderId="0" xfId="0" applyFont="1"/>
    <xf numFmtId="0" fontId="20" fillId="10" borderId="12" xfId="0" applyFont="1" applyFill="1" applyBorder="1"/>
    <xf numFmtId="0" fontId="18" fillId="0" borderId="0" xfId="0" applyFont="1" applyAlignment="1">
      <alignment horizontal="left" wrapText="1"/>
    </xf>
    <xf numFmtId="4" fontId="14" fillId="0" borderId="0" xfId="0" applyNumberFormat="1" applyFont="1"/>
    <xf numFmtId="0" fontId="20" fillId="14" borderId="12" xfId="0" applyFont="1" applyFill="1" applyBorder="1" applyAlignment="1">
      <alignment horizontal="center"/>
    </xf>
    <xf numFmtId="0" fontId="20" fillId="0" borderId="16" xfId="0" applyFont="1" applyBorder="1"/>
    <xf numFmtId="0" fontId="14" fillId="0" borderId="0" xfId="0" applyFont="1" applyAlignment="1">
      <alignment horizontal="center"/>
    </xf>
    <xf numFmtId="167" fontId="14" fillId="0" borderId="0" xfId="0" applyNumberFormat="1" applyFont="1"/>
    <xf numFmtId="164" fontId="19" fillId="0" borderId="28" xfId="0" applyNumberFormat="1" applyFont="1" applyBorder="1"/>
    <xf numFmtId="164" fontId="14" fillId="0" borderId="0" xfId="0" applyNumberFormat="1" applyFont="1"/>
    <xf numFmtId="0" fontId="14" fillId="0" borderId="0" xfId="0" applyFont="1" applyAlignment="1">
      <alignment horizontal="center" vertical="center"/>
    </xf>
    <xf numFmtId="0" fontId="14" fillId="0" borderId="0" xfId="0" applyFont="1" applyAlignment="1">
      <alignment vertical="center"/>
    </xf>
    <xf numFmtId="0" fontId="22" fillId="9" borderId="1" xfId="0" applyFont="1" applyFill="1" applyBorder="1" applyAlignment="1">
      <alignment horizontal="center"/>
    </xf>
    <xf numFmtId="0" fontId="19" fillId="8" borderId="1" xfId="0" applyFont="1" applyFill="1" applyBorder="1" applyAlignment="1">
      <alignment horizontal="center"/>
    </xf>
    <xf numFmtId="0" fontId="19" fillId="10" borderId="1" xfId="0" applyFont="1" applyFill="1" applyBorder="1" applyAlignment="1">
      <alignment horizontal="center"/>
    </xf>
    <xf numFmtId="0" fontId="19" fillId="11" borderId="1" xfId="0" applyFont="1" applyFill="1" applyBorder="1" applyAlignment="1">
      <alignment horizontal="center"/>
    </xf>
    <xf numFmtId="0" fontId="22" fillId="4" borderId="1" xfId="0" applyFont="1" applyFill="1" applyBorder="1" applyAlignment="1">
      <alignment horizontal="center"/>
    </xf>
    <xf numFmtId="0" fontId="24" fillId="0" borderId="15" xfId="0" applyFont="1" applyBorder="1" applyAlignment="1">
      <alignment horizontal="center" vertical="center"/>
    </xf>
    <xf numFmtId="0" fontId="24" fillId="0" borderId="1" xfId="0" applyFont="1" applyBorder="1" applyAlignment="1">
      <alignment horizontal="center"/>
    </xf>
    <xf numFmtId="44" fontId="24" fillId="4" borderId="1" xfId="10" applyFont="1" applyFill="1" applyBorder="1" applyAlignment="1" applyProtection="1">
      <alignment horizontal="center" vertical="center"/>
      <protection locked="0"/>
    </xf>
    <xf numFmtId="167" fontId="14" fillId="0" borderId="1" xfId="0" applyNumberFormat="1" applyFont="1" applyBorder="1"/>
    <xf numFmtId="44" fontId="14" fillId="0" borderId="1" xfId="10" applyFont="1" applyBorder="1"/>
    <xf numFmtId="44" fontId="18" fillId="4" borderId="1" xfId="10" applyFont="1" applyFill="1" applyBorder="1"/>
    <xf numFmtId="44" fontId="24" fillId="4" borderId="1" xfId="10" applyFont="1" applyFill="1" applyBorder="1" applyAlignment="1" applyProtection="1">
      <alignment vertical="center"/>
      <protection locked="0"/>
    </xf>
    <xf numFmtId="0" fontId="24" fillId="0" borderId="1" xfId="0" applyFont="1" applyBorder="1" applyAlignment="1">
      <alignment horizontal="center" wrapText="1"/>
    </xf>
    <xf numFmtId="0" fontId="14" fillId="0" borderId="11" xfId="0" applyFont="1" applyBorder="1" applyAlignment="1">
      <alignment horizontal="center" vertical="center"/>
    </xf>
    <xf numFmtId="0" fontId="14" fillId="0" borderId="1" xfId="0" applyFont="1" applyBorder="1" applyAlignment="1">
      <alignment horizontal="center"/>
    </xf>
    <xf numFmtId="44" fontId="14" fillId="4" borderId="1" xfId="10" applyFont="1" applyFill="1" applyBorder="1" applyAlignment="1" applyProtection="1">
      <alignment vertical="center"/>
      <protection locked="0"/>
    </xf>
    <xf numFmtId="44" fontId="14" fillId="4" borderId="6" xfId="10" applyFont="1" applyFill="1" applyBorder="1" applyAlignment="1" applyProtection="1">
      <alignment vertical="center"/>
      <protection locked="0"/>
    </xf>
    <xf numFmtId="0" fontId="18" fillId="2" borderId="19" xfId="0" applyFont="1" applyFill="1" applyBorder="1" applyAlignment="1">
      <alignment horizontal="right" vertical="center"/>
    </xf>
    <xf numFmtId="0" fontId="14" fillId="0" borderId="1" xfId="0" applyFont="1" applyBorder="1" applyAlignment="1">
      <alignment horizontal="center" vertical="center"/>
    </xf>
    <xf numFmtId="0" fontId="18" fillId="2" borderId="37" xfId="0" applyFont="1" applyFill="1" applyBorder="1" applyAlignment="1">
      <alignment horizontal="right" vertical="center"/>
    </xf>
    <xf numFmtId="0" fontId="24" fillId="0" borderId="44" xfId="0" applyFont="1" applyBorder="1" applyAlignment="1">
      <alignment horizontal="center" vertical="center"/>
    </xf>
    <xf numFmtId="0" fontId="24" fillId="0" borderId="6" xfId="0" applyFont="1" applyBorder="1" applyAlignment="1">
      <alignment horizontal="center"/>
    </xf>
    <xf numFmtId="0" fontId="14" fillId="0" borderId="50" xfId="0" applyFont="1" applyBorder="1" applyAlignment="1">
      <alignment horizontal="center" vertical="center"/>
    </xf>
    <xf numFmtId="0" fontId="14" fillId="0" borderId="7" xfId="0" applyFont="1" applyBorder="1" applyAlignment="1">
      <alignment horizontal="center"/>
    </xf>
    <xf numFmtId="44" fontId="14" fillId="4" borderId="7" xfId="10" applyFont="1" applyFill="1" applyBorder="1" applyAlignment="1" applyProtection="1">
      <alignment vertical="center"/>
      <protection locked="0"/>
    </xf>
    <xf numFmtId="0" fontId="23" fillId="10" borderId="21" xfId="0" applyFont="1" applyFill="1" applyBorder="1" applyAlignment="1">
      <alignment horizontal="center" vertical="center"/>
    </xf>
    <xf numFmtId="167" fontId="23" fillId="10" borderId="51" xfId="0" applyNumberFormat="1" applyFont="1" applyFill="1" applyBorder="1" applyAlignment="1">
      <alignment horizontal="center"/>
    </xf>
    <xf numFmtId="167" fontId="23" fillId="10" borderId="51" xfId="0" applyNumberFormat="1" applyFont="1" applyFill="1" applyBorder="1" applyAlignment="1">
      <alignment horizontal="center" wrapText="1"/>
    </xf>
    <xf numFmtId="0" fontId="23" fillId="10" borderId="51" xfId="0" applyFont="1" applyFill="1" applyBorder="1" applyAlignment="1">
      <alignment horizontal="center" vertical="center"/>
    </xf>
    <xf numFmtId="0" fontId="23" fillId="10" borderId="27" xfId="0" applyFont="1" applyFill="1" applyBorder="1" applyAlignment="1">
      <alignment horizontal="center" vertical="center" wrapText="1"/>
    </xf>
    <xf numFmtId="44" fontId="24" fillId="4" borderId="6" xfId="10" applyFont="1" applyFill="1" applyBorder="1" applyAlignment="1" applyProtection="1">
      <alignment horizontal="center" vertical="center"/>
      <protection locked="0"/>
    </xf>
    <xf numFmtId="0" fontId="24" fillId="0" borderId="13" xfId="0" applyFont="1" applyBorder="1" applyAlignment="1">
      <alignment horizontal="center" vertical="center"/>
    </xf>
    <xf numFmtId="0" fontId="24" fillId="0" borderId="7" xfId="0" applyFont="1" applyBorder="1" applyAlignment="1">
      <alignment horizontal="center"/>
    </xf>
    <xf numFmtId="44" fontId="24" fillId="4" borderId="7" xfId="10" applyFont="1" applyFill="1" applyBorder="1" applyAlignment="1" applyProtection="1">
      <alignment horizontal="center" vertical="center"/>
      <protection locked="0"/>
    </xf>
    <xf numFmtId="167" fontId="24" fillId="0" borderId="7" xfId="0" applyNumberFormat="1" applyFont="1" applyBorder="1" applyAlignment="1">
      <alignment horizontal="center"/>
    </xf>
    <xf numFmtId="0" fontId="14" fillId="0" borderId="52" xfId="0" applyFont="1" applyBorder="1" applyAlignment="1">
      <alignment horizontal="center"/>
    </xf>
    <xf numFmtId="0" fontId="18" fillId="2" borderId="52" xfId="0" applyFont="1" applyFill="1" applyBorder="1" applyAlignment="1">
      <alignment horizontal="right" vertical="center"/>
    </xf>
    <xf numFmtId="44" fontId="24" fillId="0" borderId="12" xfId="10" applyFont="1" applyFill="1" applyBorder="1" applyAlignment="1" applyProtection="1">
      <alignment vertical="center" wrapText="1"/>
    </xf>
    <xf numFmtId="44" fontId="24" fillId="0" borderId="47" xfId="10" applyFont="1" applyFill="1" applyBorder="1" applyAlignment="1" applyProtection="1">
      <alignment vertical="center" wrapText="1"/>
    </xf>
    <xf numFmtId="44" fontId="14" fillId="0" borderId="12" xfId="10" applyFont="1" applyBorder="1" applyAlignment="1" applyProtection="1">
      <alignment vertical="center"/>
    </xf>
    <xf numFmtId="44" fontId="14" fillId="0" borderId="1" xfId="10" applyFont="1" applyBorder="1" applyAlignment="1">
      <alignment horizontal="center"/>
    </xf>
    <xf numFmtId="44" fontId="14" fillId="0" borderId="0" xfId="0" applyNumberFormat="1" applyFont="1"/>
    <xf numFmtId="44" fontId="18" fillId="0" borderId="1" xfId="10" applyFont="1" applyBorder="1" applyAlignment="1">
      <alignment horizontal="center"/>
    </xf>
    <xf numFmtId="0" fontId="14" fillId="0" borderId="1" xfId="0" applyFont="1" applyBorder="1" applyAlignment="1">
      <alignment horizontal="center" vertical="center" wrapText="1"/>
    </xf>
    <xf numFmtId="0" fontId="14" fillId="0" borderId="11" xfId="0" applyFont="1" applyBorder="1" applyAlignment="1">
      <alignment horizontal="center" vertical="center" wrapText="1"/>
    </xf>
    <xf numFmtId="44" fontId="21" fillId="0" borderId="33" xfId="10" applyFont="1" applyBorder="1" applyAlignment="1" applyProtection="1">
      <alignment wrapText="1"/>
    </xf>
    <xf numFmtId="44" fontId="14" fillId="0" borderId="10" xfId="10" applyFont="1" applyBorder="1" applyAlignment="1" applyProtection="1">
      <alignment vertical="center"/>
    </xf>
    <xf numFmtId="44" fontId="28" fillId="2" borderId="53" xfId="0" applyNumberFormat="1" applyFont="1" applyFill="1" applyBorder="1" applyAlignment="1">
      <alignment horizontal="center" vertical="center"/>
    </xf>
    <xf numFmtId="44" fontId="24" fillId="0" borderId="10" xfId="10" applyFont="1" applyFill="1" applyBorder="1" applyAlignment="1" applyProtection="1">
      <alignment vertical="center" wrapText="1"/>
    </xf>
    <xf numFmtId="44" fontId="24" fillId="0" borderId="10" xfId="10" applyFont="1" applyFill="1" applyBorder="1" applyAlignment="1" applyProtection="1">
      <alignment horizontal="center" vertical="center" wrapText="1"/>
    </xf>
    <xf numFmtId="44" fontId="24" fillId="0" borderId="12" xfId="10" applyFont="1" applyFill="1" applyBorder="1" applyAlignment="1" applyProtection="1">
      <alignment horizontal="center" vertical="center" wrapText="1"/>
    </xf>
    <xf numFmtId="0" fontId="28" fillId="2" borderId="32" xfId="0" applyFont="1" applyFill="1" applyBorder="1" applyAlignment="1">
      <alignment horizontal="right" vertical="center"/>
    </xf>
    <xf numFmtId="0" fontId="20" fillId="14" borderId="12" xfId="0" applyFont="1" applyFill="1" applyBorder="1" applyAlignment="1">
      <alignment horizontal="center" vertical="center"/>
    </xf>
    <xf numFmtId="0" fontId="20" fillId="14" borderId="14" xfId="0" applyFont="1" applyFill="1" applyBorder="1" applyAlignment="1">
      <alignment horizontal="center"/>
    </xf>
    <xf numFmtId="0" fontId="23" fillId="10" borderId="51" xfId="0" applyFont="1" applyFill="1" applyBorder="1" applyAlignment="1">
      <alignment horizontal="center" vertical="center" wrapText="1"/>
    </xf>
    <xf numFmtId="167" fontId="23" fillId="10" borderId="51" xfId="0" applyNumberFormat="1" applyFont="1" applyFill="1" applyBorder="1" applyAlignment="1">
      <alignment horizontal="center" vertical="center"/>
    </xf>
    <xf numFmtId="167" fontId="23" fillId="10" borderId="51" xfId="0" applyNumberFormat="1" applyFont="1" applyFill="1" applyBorder="1" applyAlignment="1">
      <alignment horizontal="center" vertical="center" wrapText="1"/>
    </xf>
    <xf numFmtId="0" fontId="18" fillId="0" borderId="0" xfId="0" applyFont="1" applyAlignment="1">
      <alignment horizontal="left"/>
    </xf>
    <xf numFmtId="0" fontId="19" fillId="10" borderId="7" xfId="0" applyFont="1" applyFill="1" applyBorder="1" applyAlignment="1">
      <alignment horizontal="center" vertical="center"/>
    </xf>
    <xf numFmtId="0" fontId="19" fillId="10" borderId="7" xfId="0" applyFont="1" applyFill="1" applyBorder="1" applyAlignment="1">
      <alignment horizontal="center"/>
    </xf>
    <xf numFmtId="0" fontId="19" fillId="12" borderId="1" xfId="0" applyFont="1" applyFill="1" applyBorder="1" applyAlignment="1">
      <alignment horizontal="center" vertical="center"/>
    </xf>
    <xf numFmtId="0" fontId="20" fillId="0" borderId="1" xfId="0" applyFont="1" applyBorder="1" applyAlignment="1">
      <alignment horizontal="center" vertical="center"/>
    </xf>
    <xf numFmtId="44" fontId="20" fillId="4" borderId="1" xfId="10" applyFont="1" applyFill="1" applyBorder="1" applyAlignment="1" applyProtection="1">
      <alignment horizontal="center" vertical="center"/>
      <protection locked="0"/>
    </xf>
    <xf numFmtId="44" fontId="20" fillId="0" borderId="1" xfId="10" applyFont="1" applyFill="1" applyBorder="1" applyAlignment="1" applyProtection="1">
      <alignment horizontal="center" vertical="center"/>
    </xf>
    <xf numFmtId="167" fontId="14" fillId="0" borderId="1" xfId="0" applyNumberFormat="1" applyFont="1" applyBorder="1" applyAlignment="1">
      <alignment horizontal="center"/>
    </xf>
    <xf numFmtId="0" fontId="20" fillId="0" borderId="1" xfId="0" applyFont="1" applyBorder="1" applyAlignment="1">
      <alignment horizontal="center" vertical="center" wrapText="1"/>
    </xf>
    <xf numFmtId="44" fontId="20" fillId="4" borderId="1" xfId="10" applyFont="1" applyFill="1" applyBorder="1" applyAlignment="1" applyProtection="1">
      <alignment horizontal="center"/>
      <protection locked="0"/>
    </xf>
    <xf numFmtId="44" fontId="20" fillId="0" borderId="1" xfId="10" applyFont="1" applyFill="1" applyBorder="1" applyAlignment="1" applyProtection="1">
      <alignment horizontal="center"/>
    </xf>
    <xf numFmtId="0" fontId="18" fillId="12" borderId="1" xfId="0" applyFont="1" applyFill="1" applyBorder="1" applyAlignment="1">
      <alignment horizontal="center" vertical="center"/>
    </xf>
    <xf numFmtId="164" fontId="14" fillId="0" borderId="1" xfId="0" applyNumberFormat="1" applyFont="1" applyBorder="1" applyAlignment="1">
      <alignment horizontal="center" wrapText="1"/>
    </xf>
    <xf numFmtId="44" fontId="14" fillId="4" borderId="1" xfId="10" applyFont="1" applyFill="1" applyBorder="1" applyAlignment="1" applyProtection="1">
      <alignment horizontal="center" vertical="center"/>
      <protection locked="0"/>
    </xf>
    <xf numFmtId="44" fontId="14" fillId="0" borderId="1" xfId="10" applyFont="1" applyBorder="1" applyAlignment="1" applyProtection="1">
      <alignment horizontal="center" vertical="center"/>
    </xf>
    <xf numFmtId="44" fontId="14" fillId="4" borderId="1" xfId="10" applyFont="1" applyFill="1" applyBorder="1" applyAlignment="1" applyProtection="1">
      <alignment horizontal="center"/>
      <protection locked="0"/>
    </xf>
    <xf numFmtId="164" fontId="14" fillId="2" borderId="1" xfId="0" applyNumberFormat="1" applyFont="1" applyFill="1" applyBorder="1" applyAlignment="1">
      <alignment horizontal="center" vertical="center" wrapText="1"/>
    </xf>
    <xf numFmtId="44" fontId="14" fillId="4" borderId="1" xfId="10" applyFont="1" applyFill="1" applyBorder="1" applyProtection="1">
      <protection locked="0"/>
    </xf>
    <xf numFmtId="44" fontId="14" fillId="0" borderId="1" xfId="10" applyFont="1" applyBorder="1" applyProtection="1"/>
    <xf numFmtId="167" fontId="30" fillId="9" borderId="1" xfId="0" applyNumberFormat="1" applyFont="1" applyFill="1" applyBorder="1" applyAlignment="1">
      <alignment horizontal="center"/>
    </xf>
    <xf numFmtId="167" fontId="14" fillId="8" borderId="1" xfId="0" applyNumberFormat="1" applyFont="1" applyFill="1" applyBorder="1" applyAlignment="1">
      <alignment horizontal="center"/>
    </xf>
    <xf numFmtId="167" fontId="14" fillId="13" borderId="1" xfId="0" applyNumberFormat="1" applyFont="1" applyFill="1" applyBorder="1" applyAlignment="1">
      <alignment horizontal="center"/>
    </xf>
    <xf numFmtId="167" fontId="14" fillId="5" borderId="1" xfId="0" applyNumberFormat="1" applyFont="1" applyFill="1" applyBorder="1" applyAlignment="1">
      <alignment horizontal="center"/>
    </xf>
    <xf numFmtId="164" fontId="14" fillId="0" borderId="1" xfId="0" applyNumberFormat="1" applyFont="1" applyBorder="1" applyAlignment="1">
      <alignment horizontal="center" vertical="center" wrapText="1"/>
    </xf>
    <xf numFmtId="44" fontId="14" fillId="0" borderId="1" xfId="10" applyFont="1" applyBorder="1" applyAlignment="1" applyProtection="1">
      <alignment vertical="center"/>
    </xf>
    <xf numFmtId="0" fontId="14" fillId="2" borderId="1" xfId="0" applyFont="1" applyFill="1" applyBorder="1" applyAlignment="1">
      <alignment horizontal="center" vertical="center"/>
    </xf>
    <xf numFmtId="0" fontId="14" fillId="0" borderId="6" xfId="0" applyFont="1" applyBorder="1" applyAlignment="1">
      <alignment horizontal="center" vertical="center"/>
    </xf>
    <xf numFmtId="0" fontId="14" fillId="0" borderId="6" xfId="0" applyFont="1" applyBorder="1" applyAlignment="1">
      <alignment vertical="center"/>
    </xf>
    <xf numFmtId="44" fontId="32" fillId="0" borderId="20" xfId="10" applyFont="1" applyBorder="1" applyAlignment="1" applyProtection="1"/>
    <xf numFmtId="164" fontId="14" fillId="0" borderId="1" xfId="0" applyNumberFormat="1" applyFont="1" applyBorder="1" applyAlignment="1">
      <alignment horizontal="center" vertical="center"/>
    </xf>
    <xf numFmtId="164" fontId="14" fillId="0" borderId="6" xfId="0" applyNumberFormat="1" applyFont="1" applyBorder="1" applyAlignment="1">
      <alignment horizontal="center" vertical="center" wrapText="1"/>
    </xf>
    <xf numFmtId="164" fontId="20" fillId="0" borderId="2" xfId="0" applyNumberFormat="1" applyFont="1" applyBorder="1" applyAlignment="1">
      <alignment horizontal="center"/>
    </xf>
    <xf numFmtId="44" fontId="14" fillId="0" borderId="1" xfId="10" applyFont="1" applyBorder="1" applyAlignment="1">
      <alignment horizontal="center" vertical="center"/>
    </xf>
    <xf numFmtId="167" fontId="14" fillId="0" borderId="2" xfId="0" applyNumberFormat="1" applyFont="1" applyBorder="1" applyAlignment="1">
      <alignment horizontal="center"/>
    </xf>
    <xf numFmtId="167" fontId="14" fillId="0" borderId="3" xfId="0" applyNumberFormat="1" applyFont="1" applyBorder="1" applyAlignment="1">
      <alignment horizontal="center"/>
    </xf>
    <xf numFmtId="44" fontId="32" fillId="0" borderId="20" xfId="10" applyFont="1" applyBorder="1" applyAlignment="1"/>
    <xf numFmtId="164" fontId="14" fillId="2" borderId="1" xfId="0" applyNumberFormat="1" applyFont="1" applyFill="1" applyBorder="1" applyAlignment="1">
      <alignment horizontal="left" vertical="center" wrapText="1"/>
    </xf>
    <xf numFmtId="0" fontId="20" fillId="0" borderId="1" xfId="0" applyFont="1" applyBorder="1" applyAlignment="1">
      <alignment horizontal="center" wrapText="1"/>
    </xf>
    <xf numFmtId="44" fontId="20" fillId="0" borderId="1" xfId="10" applyFont="1" applyBorder="1" applyAlignment="1">
      <alignment horizontal="center" vertical="center"/>
    </xf>
    <xf numFmtId="0" fontId="20" fillId="0" borderId="23" xfId="0" applyFont="1" applyBorder="1" applyAlignment="1">
      <alignment horizontal="center" wrapText="1"/>
    </xf>
    <xf numFmtId="0" fontId="20" fillId="0" borderId="23" xfId="0" applyFont="1" applyBorder="1" applyAlignment="1">
      <alignment horizontal="center" vertical="center"/>
    </xf>
    <xf numFmtId="44" fontId="20" fillId="0" borderId="1" xfId="10" applyFont="1" applyBorder="1" applyAlignment="1">
      <alignment horizontal="center"/>
    </xf>
    <xf numFmtId="164" fontId="14" fillId="0" borderId="1" xfId="0" applyNumberFormat="1" applyFont="1" applyBorder="1" applyAlignment="1">
      <alignment horizontal="center"/>
    </xf>
    <xf numFmtId="44" fontId="14" fillId="4" borderId="1" xfId="10" applyFont="1" applyFill="1" applyBorder="1" applyAlignment="1" applyProtection="1">
      <protection locked="0"/>
    </xf>
    <xf numFmtId="164" fontId="14" fillId="0" borderId="6" xfId="0" applyNumberFormat="1" applyFont="1" applyBorder="1" applyAlignment="1">
      <alignment horizontal="center" wrapText="1"/>
    </xf>
    <xf numFmtId="164" fontId="14" fillId="0" borderId="6" xfId="0" applyNumberFormat="1" applyFont="1" applyBorder="1" applyAlignment="1">
      <alignment horizontal="center"/>
    </xf>
    <xf numFmtId="0" fontId="14" fillId="0" borderId="6" xfId="0" applyFont="1" applyBorder="1" applyAlignment="1">
      <alignment horizontal="center"/>
    </xf>
    <xf numFmtId="44" fontId="14" fillId="4" borderId="6" xfId="10" applyFont="1" applyFill="1" applyBorder="1" applyAlignment="1" applyProtection="1">
      <alignment horizontal="center" vertical="center"/>
      <protection locked="0"/>
    </xf>
    <xf numFmtId="44" fontId="32" fillId="0" borderId="1" xfId="10" applyFont="1" applyBorder="1" applyAlignment="1"/>
    <xf numFmtId="0" fontId="23" fillId="12" borderId="13" xfId="0" applyFont="1" applyFill="1" applyBorder="1" applyAlignment="1">
      <alignment horizontal="center" vertical="center"/>
    </xf>
    <xf numFmtId="0" fontId="23" fillId="12" borderId="7" xfId="0" applyFont="1" applyFill="1" applyBorder="1" applyAlignment="1">
      <alignment horizontal="center" wrapText="1"/>
    </xf>
    <xf numFmtId="167" fontId="23" fillId="12" borderId="7" xfId="0" applyNumberFormat="1" applyFont="1" applyFill="1" applyBorder="1" applyAlignment="1">
      <alignment horizontal="center"/>
    </xf>
    <xf numFmtId="167" fontId="23" fillId="12" borderId="7" xfId="0" applyNumberFormat="1" applyFont="1" applyFill="1" applyBorder="1" applyAlignment="1">
      <alignment horizontal="center" wrapText="1"/>
    </xf>
    <xf numFmtId="0" fontId="23" fillId="12" borderId="7" xfId="0" applyFont="1" applyFill="1" applyBorder="1" applyAlignment="1">
      <alignment horizontal="center" vertical="center"/>
    </xf>
    <xf numFmtId="0" fontId="23" fillId="12" borderId="10" xfId="0" applyFont="1" applyFill="1" applyBorder="1" applyAlignment="1">
      <alignment horizontal="center" vertical="center" wrapText="1"/>
    </xf>
    <xf numFmtId="0" fontId="24" fillId="0" borderId="1" xfId="0" applyFont="1" applyBorder="1" applyAlignment="1">
      <alignment horizontal="center" vertical="center" wrapText="1"/>
    </xf>
    <xf numFmtId="167" fontId="24" fillId="0" borderId="1" xfId="0" applyNumberFormat="1" applyFont="1" applyBorder="1" applyAlignment="1">
      <alignment horizontal="center" vertical="center"/>
    </xf>
    <xf numFmtId="44" fontId="23" fillId="0" borderId="12" xfId="10" applyFont="1" applyFill="1" applyBorder="1" applyAlignment="1">
      <alignment vertical="center" wrapText="1"/>
    </xf>
    <xf numFmtId="0" fontId="24" fillId="0" borderId="1" xfId="0" applyFont="1" applyBorder="1" applyAlignment="1">
      <alignment horizontal="center" vertical="center"/>
    </xf>
    <xf numFmtId="0" fontId="14" fillId="0" borderId="6" xfId="0" applyFont="1" applyBorder="1" applyAlignment="1">
      <alignment horizontal="center" vertical="center" wrapText="1"/>
    </xf>
    <xf numFmtId="10" fontId="24" fillId="0" borderId="1" xfId="0" applyNumberFormat="1" applyFont="1" applyBorder="1" applyAlignment="1">
      <alignment horizontal="center" vertical="center"/>
    </xf>
    <xf numFmtId="0" fontId="24" fillId="0" borderId="7" xfId="0" applyFont="1" applyBorder="1" applyAlignment="1">
      <alignment horizontal="center" vertical="center" wrapText="1"/>
    </xf>
    <xf numFmtId="167" fontId="24" fillId="0" borderId="7" xfId="0" applyNumberFormat="1" applyFont="1" applyBorder="1" applyAlignment="1">
      <alignment horizontal="center" vertical="center"/>
    </xf>
    <xf numFmtId="167" fontId="24" fillId="0" borderId="7" xfId="0" applyNumberFormat="1" applyFont="1" applyBorder="1" applyAlignment="1">
      <alignment horizontal="center" vertical="center" wrapText="1"/>
    </xf>
    <xf numFmtId="0" fontId="24" fillId="0" borderId="11" xfId="0" applyFont="1" applyBorder="1" applyAlignment="1">
      <alignment horizontal="center" vertical="center"/>
    </xf>
    <xf numFmtId="44" fontId="14" fillId="0" borderId="0" xfId="10" applyFont="1" applyBorder="1" applyAlignment="1">
      <alignment horizontal="center"/>
    </xf>
    <xf numFmtId="44" fontId="18" fillId="0" borderId="0" xfId="10" applyFont="1" applyBorder="1" applyAlignment="1">
      <alignment horizontal="center"/>
    </xf>
    <xf numFmtId="44" fontId="28" fillId="0" borderId="33" xfId="0" applyNumberFormat="1" applyFont="1" applyBorder="1" applyAlignment="1">
      <alignment vertical="center"/>
    </xf>
    <xf numFmtId="164" fontId="14" fillId="0" borderId="0" xfId="0" applyNumberFormat="1" applyFont="1" applyAlignment="1">
      <alignment horizontal="center" wrapText="1"/>
    </xf>
    <xf numFmtId="164" fontId="14" fillId="0" borderId="0" xfId="0" applyNumberFormat="1" applyFont="1" applyAlignment="1">
      <alignment horizontal="center"/>
    </xf>
    <xf numFmtId="164" fontId="14" fillId="0" borderId="1" xfId="0" applyNumberFormat="1" applyFont="1" applyBorder="1" applyAlignment="1">
      <alignment horizontal="left" wrapText="1"/>
    </xf>
    <xf numFmtId="0" fontId="14" fillId="0" borderId="42" xfId="0" applyFont="1" applyBorder="1" applyAlignment="1">
      <alignment horizontal="center" vertical="center"/>
    </xf>
    <xf numFmtId="44" fontId="14" fillId="0" borderId="12" xfId="10" applyFont="1" applyBorder="1" applyAlignment="1">
      <alignment vertical="center"/>
    </xf>
    <xf numFmtId="0" fontId="14" fillId="0" borderId="29" xfId="0" applyFont="1" applyBorder="1" applyAlignment="1">
      <alignment horizontal="center" vertical="center" wrapText="1"/>
    </xf>
    <xf numFmtId="44" fontId="21" fillId="0" borderId="28" xfId="10" applyFont="1" applyBorder="1" applyAlignment="1"/>
    <xf numFmtId="0" fontId="14" fillId="0" borderId="36" xfId="0" applyFont="1" applyBorder="1" applyAlignment="1">
      <alignment horizontal="center" vertical="center"/>
    </xf>
    <xf numFmtId="44" fontId="14" fillId="4" borderId="36" xfId="10" applyFont="1" applyFill="1" applyBorder="1" applyAlignment="1" applyProtection="1">
      <alignment vertical="center"/>
      <protection locked="0"/>
    </xf>
    <xf numFmtId="0" fontId="14" fillId="0" borderId="7" xfId="0" applyFont="1" applyBorder="1" applyAlignment="1">
      <alignment horizontal="center" vertical="center"/>
    </xf>
    <xf numFmtId="0" fontId="14" fillId="0" borderId="23" xfId="0" applyFont="1" applyBorder="1" applyAlignment="1">
      <alignment horizontal="center" vertical="center" wrapText="1"/>
    </xf>
    <xf numFmtId="44" fontId="14" fillId="0" borderId="34" xfId="10" applyFont="1" applyBorder="1" applyAlignment="1">
      <alignment vertical="center"/>
    </xf>
    <xf numFmtId="0" fontId="14" fillId="0" borderId="7" xfId="0" applyFont="1" applyBorder="1" applyAlignment="1">
      <alignment horizontal="left" wrapText="1"/>
    </xf>
    <xf numFmtId="0" fontId="14" fillId="0" borderId="6" xfId="0" applyFont="1" applyBorder="1" applyAlignment="1">
      <alignment horizontal="left" wrapText="1"/>
    </xf>
    <xf numFmtId="0" fontId="14" fillId="0" borderId="1" xfId="0" applyFont="1" applyBorder="1" applyAlignment="1">
      <alignment horizontal="left" vertical="center" wrapText="1"/>
    </xf>
    <xf numFmtId="44" fontId="14" fillId="0" borderId="12" xfId="10" applyFont="1" applyBorder="1" applyAlignment="1">
      <alignment horizontal="center" vertical="center"/>
    </xf>
    <xf numFmtId="0" fontId="24" fillId="0" borderId="0" xfId="4" applyFont="1"/>
    <xf numFmtId="0" fontId="24" fillId="0" borderId="0" xfId="4" applyFont="1" applyAlignment="1">
      <alignment horizontal="center"/>
    </xf>
    <xf numFmtId="0" fontId="24" fillId="0" borderId="20" xfId="4" applyFont="1" applyBorder="1" applyAlignment="1">
      <alignment horizontal="centerContinuous" wrapText="1"/>
    </xf>
    <xf numFmtId="0" fontId="23" fillId="10" borderId="40" xfId="4" applyFont="1" applyFill="1" applyBorder="1" applyAlignment="1">
      <alignment horizontal="center" vertical="center"/>
    </xf>
    <xf numFmtId="0" fontId="23" fillId="10" borderId="36" xfId="4" applyFont="1" applyFill="1" applyBorder="1" applyAlignment="1">
      <alignment horizontal="center" vertical="center"/>
    </xf>
    <xf numFmtId="0" fontId="23" fillId="10" borderId="34" xfId="4" applyFont="1" applyFill="1" applyBorder="1" applyAlignment="1">
      <alignment horizontal="center" vertical="center"/>
    </xf>
    <xf numFmtId="0" fontId="23" fillId="12" borderId="54" xfId="4" applyFont="1" applyFill="1" applyBorder="1" applyAlignment="1">
      <alignment horizontal="center" vertical="center"/>
    </xf>
    <xf numFmtId="0" fontId="24" fillId="0" borderId="50" xfId="4" applyFont="1" applyBorder="1" applyAlignment="1">
      <alignment horizontal="center" vertical="center"/>
    </xf>
    <xf numFmtId="0" fontId="24" fillId="0" borderId="7" xfId="4" applyFont="1" applyBorder="1" applyAlignment="1">
      <alignment horizontal="center" vertical="center" wrapText="1"/>
    </xf>
    <xf numFmtId="167" fontId="24" fillId="0" borderId="10" xfId="5" applyNumberFormat="1" applyFont="1" applyBorder="1" applyAlignment="1">
      <alignment horizontal="center" vertical="center" wrapText="1"/>
    </xf>
    <xf numFmtId="0" fontId="24" fillId="0" borderId="29" xfId="4" applyFont="1" applyBorder="1" applyAlignment="1">
      <alignment horizontal="center" vertical="center"/>
    </xf>
    <xf numFmtId="0" fontId="24" fillId="0" borderId="6" xfId="4" applyFont="1" applyBorder="1" applyAlignment="1">
      <alignment horizontal="center" vertical="center" wrapText="1"/>
    </xf>
    <xf numFmtId="0" fontId="24" fillId="0" borderId="6" xfId="4" applyFont="1" applyBorder="1" applyAlignment="1">
      <alignment horizontal="center" vertical="center"/>
    </xf>
    <xf numFmtId="167" fontId="24" fillId="0" borderId="6" xfId="4" applyNumberFormat="1" applyFont="1" applyBorder="1" applyAlignment="1">
      <alignment vertical="center"/>
    </xf>
    <xf numFmtId="167" fontId="24" fillId="0" borderId="47" xfId="5" applyNumberFormat="1" applyFont="1" applyBorder="1" applyAlignment="1">
      <alignment horizontal="center" vertical="center" wrapText="1"/>
    </xf>
    <xf numFmtId="167" fontId="24" fillId="0" borderId="7" xfId="5" applyNumberFormat="1" applyFont="1" applyBorder="1" applyAlignment="1">
      <alignment horizontal="center" vertical="center"/>
    </xf>
    <xf numFmtId="0" fontId="24" fillId="0" borderId="11" xfId="4" applyFont="1" applyBorder="1" applyAlignment="1">
      <alignment horizontal="center" vertical="center"/>
    </xf>
    <xf numFmtId="167" fontId="24" fillId="0" borderId="1" xfId="5" applyNumberFormat="1" applyFont="1" applyBorder="1" applyAlignment="1">
      <alignment horizontal="center" vertical="center"/>
    </xf>
    <xf numFmtId="167" fontId="24" fillId="0" borderId="12" xfId="5" applyNumberFormat="1" applyFont="1" applyBorder="1" applyAlignment="1">
      <alignment horizontal="center" vertical="center" wrapText="1"/>
    </xf>
    <xf numFmtId="0" fontId="23" fillId="12" borderId="11" xfId="4" applyFont="1" applyFill="1" applyBorder="1" applyAlignment="1">
      <alignment horizontal="center" vertical="center"/>
    </xf>
    <xf numFmtId="0" fontId="24" fillId="0" borderId="1" xfId="4" applyFont="1" applyBorder="1" applyAlignment="1">
      <alignment horizontal="center" vertical="center" wrapText="1"/>
    </xf>
    <xf numFmtId="0" fontId="24" fillId="0" borderId="1" xfId="4" applyFont="1" applyBorder="1" applyAlignment="1">
      <alignment horizontal="center" vertical="center"/>
    </xf>
    <xf numFmtId="165" fontId="24" fillId="0" borderId="1" xfId="5" applyFont="1" applyBorder="1" applyAlignment="1">
      <alignment vertical="center"/>
    </xf>
    <xf numFmtId="165" fontId="24" fillId="0" borderId="12" xfId="5" applyFont="1" applyBorder="1" applyAlignment="1">
      <alignment horizontal="center" vertical="center" wrapText="1"/>
    </xf>
    <xf numFmtId="0" fontId="18" fillId="6" borderId="1" xfId="0" applyFont="1" applyFill="1" applyBorder="1" applyAlignment="1">
      <alignment horizontal="center" vertical="center"/>
    </xf>
    <xf numFmtId="167" fontId="24" fillId="0" borderId="1" xfId="5" applyNumberFormat="1" applyFont="1" applyBorder="1" applyAlignment="1">
      <alignment vertical="center"/>
    </xf>
    <xf numFmtId="0" fontId="24" fillId="0" borderId="1" xfId="4" applyFont="1" applyBorder="1" applyAlignment="1">
      <alignment horizontal="justify" vertical="center" wrapText="1"/>
    </xf>
    <xf numFmtId="0" fontId="24" fillId="0" borderId="0" xfId="4" applyFont="1" applyAlignment="1">
      <alignment horizontal="justify" vertical="center" wrapText="1"/>
    </xf>
    <xf numFmtId="0" fontId="24" fillId="0" borderId="1" xfId="4" applyFont="1" applyBorder="1" applyAlignment="1">
      <alignment horizontal="left" vertical="center" wrapText="1"/>
    </xf>
    <xf numFmtId="44" fontId="14" fillId="0" borderId="12" xfId="10" applyFont="1" applyFill="1" applyBorder="1" applyAlignment="1">
      <alignment horizontal="center" vertical="center"/>
    </xf>
    <xf numFmtId="0" fontId="24" fillId="9" borderId="1" xfId="4" applyFont="1" applyFill="1" applyBorder="1"/>
    <xf numFmtId="0" fontId="24" fillId="8" borderId="1" xfId="4" applyFont="1" applyFill="1" applyBorder="1"/>
    <xf numFmtId="0" fontId="24" fillId="12" borderId="1" xfId="4" applyFont="1" applyFill="1" applyBorder="1"/>
    <xf numFmtId="0" fontId="24" fillId="5" borderId="1" xfId="4" applyFont="1" applyFill="1" applyBorder="1"/>
    <xf numFmtId="0" fontId="24" fillId="4" borderId="1" xfId="4" applyFont="1" applyFill="1" applyBorder="1"/>
    <xf numFmtId="0" fontId="24" fillId="2" borderId="1" xfId="4" applyFont="1" applyFill="1" applyBorder="1" applyAlignment="1">
      <alignment horizontal="center" vertical="center" wrapText="1"/>
    </xf>
    <xf numFmtId="44" fontId="24" fillId="0" borderId="1" xfId="10" applyFont="1" applyBorder="1"/>
    <xf numFmtId="44" fontId="24" fillId="0" borderId="1" xfId="10" applyFont="1" applyFill="1" applyBorder="1"/>
    <xf numFmtId="165" fontId="23" fillId="0" borderId="12" xfId="5" applyFont="1" applyBorder="1" applyAlignment="1">
      <alignment horizontal="center" vertical="center" wrapText="1"/>
    </xf>
    <xf numFmtId="44" fontId="24" fillId="0" borderId="0" xfId="4" applyNumberFormat="1" applyFont="1"/>
    <xf numFmtId="0" fontId="23" fillId="10" borderId="11" xfId="4" applyFont="1" applyFill="1" applyBorder="1" applyAlignment="1">
      <alignment horizontal="center" vertical="center"/>
    </xf>
    <xf numFmtId="167" fontId="23" fillId="10" borderId="1" xfId="1" applyNumberFormat="1" applyFont="1" applyFill="1" applyBorder="1" applyAlignment="1">
      <alignment horizontal="center" vertical="center"/>
    </xf>
    <xf numFmtId="10" fontId="23" fillId="10" borderId="12" xfId="1" applyNumberFormat="1" applyFont="1" applyFill="1" applyBorder="1" applyAlignment="1">
      <alignment horizontal="right" vertical="center" wrapText="1"/>
    </xf>
    <xf numFmtId="167" fontId="28" fillId="0" borderId="33" xfId="5" applyNumberFormat="1" applyFont="1" applyBorder="1" applyAlignment="1">
      <alignment horizontal="center" vertical="center"/>
    </xf>
    <xf numFmtId="0" fontId="28" fillId="0" borderId="8" xfId="4" applyFont="1" applyBorder="1" applyAlignment="1">
      <alignment horizontal="right" vertical="center"/>
    </xf>
    <xf numFmtId="0" fontId="28" fillId="0" borderId="0" xfId="4" applyFont="1" applyAlignment="1">
      <alignment horizontal="right" vertical="center"/>
    </xf>
    <xf numFmtId="167" fontId="28" fillId="0" borderId="9" xfId="5" applyNumberFormat="1" applyFont="1" applyBorder="1" applyAlignment="1">
      <alignment horizontal="center" vertical="center"/>
    </xf>
    <xf numFmtId="0" fontId="24" fillId="0" borderId="13" xfId="4" applyFont="1" applyBorder="1" applyAlignment="1">
      <alignment horizontal="left"/>
    </xf>
    <xf numFmtId="0" fontId="24" fillId="0" borderId="5" xfId="4" applyFont="1" applyBorder="1" applyAlignment="1">
      <alignment horizontal="left"/>
    </xf>
    <xf numFmtId="0" fontId="24" fillId="0" borderId="14" xfId="4" applyFont="1" applyBorder="1" applyAlignment="1">
      <alignment horizontal="left"/>
    </xf>
    <xf numFmtId="0" fontId="24" fillId="0" borderId="0" xfId="4" applyFont="1" applyProtection="1">
      <protection locked="0"/>
    </xf>
    <xf numFmtId="0" fontId="24" fillId="0" borderId="8" xfId="4" applyFont="1" applyBorder="1" applyAlignment="1">
      <alignment horizontal="centerContinuous"/>
    </xf>
    <xf numFmtId="0" fontId="24" fillId="0" borderId="0" xfId="4" applyFont="1" applyAlignment="1">
      <alignment horizontal="centerContinuous"/>
    </xf>
    <xf numFmtId="0" fontId="24" fillId="0" borderId="9" xfId="4" applyFont="1" applyBorder="1" applyAlignment="1">
      <alignment horizontal="centerContinuous"/>
    </xf>
    <xf numFmtId="44" fontId="24" fillId="0" borderId="0" xfId="10" applyFont="1" applyAlignment="1">
      <alignment horizontal="center"/>
    </xf>
    <xf numFmtId="44" fontId="24" fillId="0" borderId="0" xfId="10" applyFont="1"/>
    <xf numFmtId="0" fontId="24" fillId="0" borderId="44" xfId="4" applyFont="1" applyBorder="1" applyAlignment="1">
      <alignment horizontal="center" vertical="center"/>
    </xf>
    <xf numFmtId="167" fontId="24" fillId="0" borderId="6" xfId="5" applyNumberFormat="1" applyFont="1" applyBorder="1" applyAlignment="1">
      <alignment horizontal="center" vertical="center"/>
    </xf>
    <xf numFmtId="0" fontId="14" fillId="0" borderId="50" xfId="0" applyFont="1" applyBorder="1" applyAlignment="1">
      <alignment horizontal="center" vertical="center" wrapText="1"/>
    </xf>
    <xf numFmtId="0" fontId="24" fillId="0" borderId="7" xfId="4" applyFont="1" applyBorder="1" applyAlignment="1">
      <alignment horizontal="center" vertical="center"/>
    </xf>
    <xf numFmtId="165" fontId="24" fillId="0" borderId="7" xfId="5" applyFont="1" applyBorder="1" applyAlignment="1">
      <alignment vertical="center"/>
    </xf>
    <xf numFmtId="165" fontId="24" fillId="0" borderId="10" xfId="5" applyFont="1" applyBorder="1" applyAlignment="1">
      <alignment horizontal="center" vertical="center" wrapText="1"/>
    </xf>
    <xf numFmtId="165" fontId="24" fillId="0" borderId="6" xfId="5" applyFont="1" applyBorder="1" applyAlignment="1">
      <alignment vertical="center"/>
    </xf>
    <xf numFmtId="165" fontId="24" fillId="0" borderId="47" xfId="5" applyFont="1" applyBorder="1" applyAlignment="1">
      <alignment horizontal="center" vertical="center" wrapText="1"/>
    </xf>
    <xf numFmtId="167" fontId="24" fillId="0" borderId="7" xfId="5" applyNumberFormat="1" applyFont="1" applyBorder="1" applyAlignment="1">
      <alignment vertical="center"/>
    </xf>
    <xf numFmtId="0" fontId="14" fillId="0" borderId="7" xfId="0" applyFont="1" applyBorder="1" applyAlignment="1">
      <alignment horizontal="left" vertical="center" wrapText="1"/>
    </xf>
    <xf numFmtId="0" fontId="24" fillId="2" borderId="1" xfId="4" applyFont="1" applyFill="1" applyBorder="1" applyAlignment="1">
      <alignment wrapText="1"/>
    </xf>
    <xf numFmtId="0" fontId="24" fillId="0" borderId="1" xfId="4" applyFont="1" applyBorder="1" applyAlignment="1">
      <alignment horizontal="justify" wrapText="1"/>
    </xf>
    <xf numFmtId="0" fontId="14" fillId="0" borderId="6" xfId="0" applyFont="1" applyBorder="1" applyAlignment="1">
      <alignment horizontal="left" vertical="center" wrapText="1"/>
    </xf>
    <xf numFmtId="0" fontId="14" fillId="0" borderId="7" xfId="0" applyFont="1" applyBorder="1" applyAlignment="1">
      <alignment horizontal="left" vertical="center"/>
    </xf>
    <xf numFmtId="0" fontId="14" fillId="0" borderId="1" xfId="0" applyFont="1" applyBorder="1" applyAlignment="1">
      <alignment horizontal="left" vertical="center"/>
    </xf>
    <xf numFmtId="164" fontId="21" fillId="0" borderId="22" xfId="0" applyNumberFormat="1" applyFont="1" applyBorder="1"/>
    <xf numFmtId="10" fontId="2" fillId="0" borderId="1" xfId="11" applyNumberFormat="1" applyFont="1" applyBorder="1" applyAlignment="1">
      <alignment horizontal="center" vertical="center" wrapText="1"/>
    </xf>
    <xf numFmtId="0" fontId="6" fillId="4" borderId="1" xfId="11" applyFont="1" applyFill="1" applyBorder="1" applyAlignment="1" applyProtection="1">
      <alignment horizontal="center" vertical="center"/>
      <protection locked="0"/>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0" xfId="0" applyFont="1" applyAlignment="1">
      <alignment horizontal="center" vertical="center" wrapText="1"/>
    </xf>
    <xf numFmtId="0" fontId="15" fillId="0" borderId="9"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7" xfId="0" applyFont="1" applyBorder="1" applyAlignment="1">
      <alignment horizontal="center" vertical="center" wrapText="1"/>
    </xf>
    <xf numFmtId="0" fontId="19" fillId="10" borderId="43" xfId="0" applyFont="1" applyFill="1" applyBorder="1" applyAlignment="1">
      <alignment horizontal="center" wrapText="1"/>
    </xf>
    <xf numFmtId="0" fontId="19" fillId="10" borderId="49" xfId="0" applyFont="1" applyFill="1" applyBorder="1" applyAlignment="1">
      <alignment horizontal="center" wrapText="1"/>
    </xf>
    <xf numFmtId="0" fontId="19" fillId="10" borderId="24" xfId="0" applyFont="1" applyFill="1" applyBorder="1" applyAlignment="1">
      <alignment horizontal="center"/>
    </xf>
    <xf numFmtId="0" fontId="19" fillId="10" borderId="49" xfId="0" applyFont="1" applyFill="1" applyBorder="1" applyAlignment="1">
      <alignment horizontal="center"/>
    </xf>
    <xf numFmtId="167" fontId="20" fillId="4" borderId="2" xfId="0" applyNumberFormat="1" applyFont="1" applyFill="1" applyBorder="1" applyAlignment="1" applyProtection="1">
      <alignment horizontal="center"/>
      <protection locked="0"/>
    </xf>
    <xf numFmtId="167" fontId="20" fillId="4" borderId="3" xfId="0" applyNumberFormat="1" applyFont="1" applyFill="1" applyBorder="1" applyAlignment="1" applyProtection="1">
      <alignment horizontal="center"/>
      <protection locked="0"/>
    </xf>
    <xf numFmtId="0" fontId="20" fillId="0" borderId="11"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1" xfId="0" applyFont="1" applyBorder="1" applyAlignment="1">
      <alignment horizontal="center"/>
    </xf>
    <xf numFmtId="0" fontId="20" fillId="0" borderId="1" xfId="0" applyFont="1" applyBorder="1" applyAlignment="1">
      <alignment horizontal="center"/>
    </xf>
    <xf numFmtId="0" fontId="20" fillId="0" borderId="15" xfId="0" applyFont="1" applyBorder="1" applyAlignment="1">
      <alignment horizontal="center" vertical="center"/>
    </xf>
    <xf numFmtId="0" fontId="20" fillId="0" borderId="3" xfId="0" applyFont="1" applyBorder="1" applyAlignment="1">
      <alignment horizontal="center" vertical="center"/>
    </xf>
    <xf numFmtId="167" fontId="20" fillId="4" borderId="1" xfId="10" applyNumberFormat="1" applyFont="1" applyFill="1" applyBorder="1" applyAlignment="1" applyProtection="1">
      <alignment horizontal="center" vertical="center"/>
      <protection locked="0"/>
    </xf>
    <xf numFmtId="44" fontId="20" fillId="4" borderId="1" xfId="10" applyFont="1" applyFill="1" applyBorder="1" applyAlignment="1" applyProtection="1">
      <alignment horizontal="center" vertical="center"/>
      <protection locked="0"/>
    </xf>
    <xf numFmtId="0" fontId="19" fillId="10" borderId="15" xfId="0" applyFont="1" applyFill="1" applyBorder="1" applyAlignment="1">
      <alignment horizontal="center"/>
    </xf>
    <xf numFmtId="0" fontId="19" fillId="10" borderId="3" xfId="0" applyFont="1" applyFill="1" applyBorder="1" applyAlignment="1">
      <alignment horizontal="center"/>
    </xf>
    <xf numFmtId="0" fontId="19" fillId="10" borderId="2" xfId="0" applyFont="1" applyFill="1" applyBorder="1" applyAlignment="1">
      <alignment horizontal="center"/>
    </xf>
    <xf numFmtId="0" fontId="21" fillId="0" borderId="8" xfId="0" applyFont="1" applyBorder="1" applyAlignment="1">
      <alignment horizontal="center"/>
    </xf>
    <xf numFmtId="0" fontId="21" fillId="0" borderId="0" xfId="0" applyFont="1" applyAlignment="1">
      <alignment horizontal="center"/>
    </xf>
    <xf numFmtId="164" fontId="19" fillId="0" borderId="1" xfId="0" applyNumberFormat="1" applyFont="1" applyBorder="1" applyAlignment="1">
      <alignment horizontal="right"/>
    </xf>
    <xf numFmtId="44" fontId="20" fillId="4" borderId="2" xfId="10" applyFont="1" applyFill="1" applyBorder="1" applyAlignment="1" applyProtection="1">
      <alignment horizontal="center"/>
      <protection locked="0" hidden="1"/>
    </xf>
    <xf numFmtId="44" fontId="20" fillId="4" borderId="3" xfId="10" applyFont="1" applyFill="1" applyBorder="1" applyAlignment="1" applyProtection="1">
      <alignment horizontal="center"/>
      <protection locked="0" hidden="1"/>
    </xf>
    <xf numFmtId="0" fontId="20" fillId="0" borderId="15" xfId="0" applyFont="1" applyBorder="1" applyAlignment="1">
      <alignment horizontal="center"/>
    </xf>
    <xf numFmtId="0" fontId="20" fillId="0" borderId="3" xfId="0" applyFont="1" applyBorder="1" applyAlignment="1">
      <alignment horizontal="center"/>
    </xf>
    <xf numFmtId="0" fontId="22" fillId="0" borderId="24" xfId="0" applyFont="1" applyBorder="1" applyAlignment="1">
      <alignment horizontal="center" vertical="center" wrapText="1"/>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8" xfId="0" applyFont="1" applyBorder="1" applyAlignment="1">
      <alignment horizontal="center" vertical="center"/>
    </xf>
    <xf numFmtId="0" fontId="22" fillId="0" borderId="0" xfId="0" applyFont="1" applyAlignment="1">
      <alignment horizontal="center" vertical="center"/>
    </xf>
    <xf numFmtId="0" fontId="22" fillId="0" borderId="9" xfId="0" applyFont="1" applyBorder="1" applyAlignment="1">
      <alignment horizontal="center" vertical="center"/>
    </xf>
    <xf numFmtId="0" fontId="22" fillId="0" borderId="19" xfId="0" applyFont="1" applyBorder="1" applyAlignment="1">
      <alignment horizontal="center" vertical="center"/>
    </xf>
    <xf numFmtId="0" fontId="22" fillId="0" borderId="18" xfId="0" applyFont="1" applyBorder="1" applyAlignment="1">
      <alignment horizontal="center" vertical="center"/>
    </xf>
    <xf numFmtId="0" fontId="22" fillId="0" borderId="17" xfId="0" applyFont="1" applyBorder="1" applyAlignment="1">
      <alignment horizontal="center" vertical="center"/>
    </xf>
    <xf numFmtId="0" fontId="23" fillId="0" borderId="21" xfId="0" applyFont="1" applyBorder="1" applyAlignment="1">
      <alignment horizontal="center"/>
    </xf>
    <xf numFmtId="0" fontId="23" fillId="0" borderId="22" xfId="0" applyFont="1" applyBorder="1" applyAlignment="1">
      <alignment horizontal="center"/>
    </xf>
    <xf numFmtId="0" fontId="23" fillId="0" borderId="20" xfId="0" applyFont="1" applyBorder="1" applyAlignment="1">
      <alignment horizontal="center"/>
    </xf>
    <xf numFmtId="0" fontId="21" fillId="0" borderId="38" xfId="0" applyFont="1" applyBorder="1" applyAlignment="1">
      <alignment horizontal="right" wrapText="1"/>
    </xf>
    <xf numFmtId="0" fontId="21" fillId="0" borderId="37" xfId="0" applyFont="1" applyBorder="1" applyAlignment="1">
      <alignment horizontal="right"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xf>
    <xf numFmtId="0" fontId="25" fillId="0" borderId="26" xfId="0" applyFont="1" applyBorder="1" applyAlignment="1">
      <alignment horizontal="center" vertical="center"/>
    </xf>
    <xf numFmtId="0" fontId="25" fillId="0" borderId="8" xfId="0" applyFont="1" applyBorder="1" applyAlignment="1">
      <alignment horizontal="center" vertical="center"/>
    </xf>
    <xf numFmtId="0" fontId="25" fillId="0" borderId="0" xfId="0" applyFont="1" applyAlignment="1">
      <alignment horizontal="center" vertical="center"/>
    </xf>
    <xf numFmtId="0" fontId="25" fillId="0" borderId="9" xfId="0" applyFont="1" applyBorder="1" applyAlignment="1">
      <alignment horizontal="center" vertical="center"/>
    </xf>
    <xf numFmtId="0" fontId="25" fillId="0" borderId="19" xfId="0" applyFont="1" applyBorder="1" applyAlignment="1">
      <alignment horizontal="center" vertical="center"/>
    </xf>
    <xf numFmtId="0" fontId="25" fillId="0" borderId="18" xfId="0" applyFont="1" applyBorder="1" applyAlignment="1">
      <alignment horizontal="center" vertical="center"/>
    </xf>
    <xf numFmtId="0" fontId="25" fillId="0" borderId="17" xfId="0" applyFont="1" applyBorder="1" applyAlignment="1">
      <alignment horizontal="center" vertical="center"/>
    </xf>
    <xf numFmtId="0" fontId="14" fillId="10" borderId="42" xfId="0" applyFont="1" applyFill="1" applyBorder="1" applyAlignment="1">
      <alignment horizontal="center" vertical="center"/>
    </xf>
    <xf numFmtId="0" fontId="14" fillId="10" borderId="11" xfId="0" applyFont="1" applyFill="1" applyBorder="1" applyAlignment="1">
      <alignment horizontal="center" vertical="center"/>
    </xf>
    <xf numFmtId="0" fontId="14" fillId="10" borderId="46"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14" fillId="10" borderId="46" xfId="0" applyFont="1" applyFill="1" applyBorder="1" applyAlignment="1">
      <alignment horizontal="center" vertical="center"/>
    </xf>
    <xf numFmtId="0" fontId="14" fillId="10" borderId="1" xfId="0" applyFont="1" applyFill="1" applyBorder="1" applyAlignment="1">
      <alignment horizontal="center" vertical="center"/>
    </xf>
    <xf numFmtId="0" fontId="14" fillId="10" borderId="35" xfId="0" applyFont="1" applyFill="1" applyBorder="1" applyAlignment="1">
      <alignment horizontal="center" vertical="center"/>
    </xf>
    <xf numFmtId="0" fontId="14" fillId="10" borderId="12" xfId="0" applyFont="1" applyFill="1" applyBorder="1" applyAlignment="1">
      <alignment horizontal="center" vertical="center"/>
    </xf>
    <xf numFmtId="0" fontId="19" fillId="9" borderId="1" xfId="0" applyFont="1" applyFill="1" applyBorder="1" applyAlignment="1">
      <alignment horizontal="center" vertical="center"/>
    </xf>
    <xf numFmtId="0" fontId="19" fillId="8" borderId="1" xfId="0" applyFont="1" applyFill="1" applyBorder="1" applyAlignment="1">
      <alignment horizontal="center" vertical="center"/>
    </xf>
    <xf numFmtId="0" fontId="19" fillId="12" borderId="1" xfId="0" applyFont="1" applyFill="1" applyBorder="1" applyAlignment="1">
      <alignment horizontal="center" vertical="center"/>
    </xf>
    <xf numFmtId="0" fontId="19" fillId="11" borderId="1" xfId="0" applyFont="1" applyFill="1" applyBorder="1" applyAlignment="1">
      <alignment horizontal="center" vertical="center"/>
    </xf>
    <xf numFmtId="0" fontId="22" fillId="4" borderId="1" xfId="0" applyFont="1" applyFill="1" applyBorder="1" applyAlignment="1">
      <alignment horizontal="center" vertical="center"/>
    </xf>
    <xf numFmtId="44" fontId="18" fillId="0" borderId="1" xfId="10" applyFont="1" applyBorder="1" applyAlignment="1">
      <alignment horizontal="center"/>
    </xf>
    <xf numFmtId="0" fontId="19" fillId="9" borderId="1" xfId="0" applyFont="1" applyFill="1" applyBorder="1" applyAlignment="1">
      <alignment horizontal="center"/>
    </xf>
    <xf numFmtId="0" fontId="19" fillId="8" borderId="1" xfId="0" applyFont="1" applyFill="1" applyBorder="1" applyAlignment="1">
      <alignment horizontal="center"/>
    </xf>
    <xf numFmtId="0" fontId="19" fillId="13" borderId="1" xfId="0" applyFont="1" applyFill="1" applyBorder="1" applyAlignment="1">
      <alignment horizontal="center"/>
    </xf>
    <xf numFmtId="0" fontId="19" fillId="5" borderId="1" xfId="0" applyFont="1" applyFill="1" applyBorder="1" applyAlignment="1">
      <alignment horizontal="center"/>
    </xf>
    <xf numFmtId="0" fontId="22" fillId="4" borderId="1" xfId="0" applyFont="1" applyFill="1" applyBorder="1" applyAlignment="1">
      <alignment horizontal="center"/>
    </xf>
    <xf numFmtId="164" fontId="19" fillId="12" borderId="2" xfId="0" applyNumberFormat="1" applyFont="1" applyFill="1" applyBorder="1" applyAlignment="1">
      <alignment horizontal="left"/>
    </xf>
    <xf numFmtId="164" fontId="19" fillId="12" borderId="4" xfId="0" applyNumberFormat="1" applyFont="1" applyFill="1" applyBorder="1" applyAlignment="1">
      <alignment horizontal="left"/>
    </xf>
    <xf numFmtId="164" fontId="19" fillId="12" borderId="3" xfId="0" applyNumberFormat="1" applyFont="1" applyFill="1" applyBorder="1" applyAlignment="1">
      <alignment horizontal="left"/>
    </xf>
    <xf numFmtId="0" fontId="32" fillId="0" borderId="21" xfId="0" applyFont="1" applyBorder="1" applyAlignment="1">
      <alignment horizontal="right" vertical="center"/>
    </xf>
    <xf numFmtId="0" fontId="32" fillId="0" borderId="22" xfId="0" applyFont="1" applyBorder="1" applyAlignment="1">
      <alignment horizontal="right" vertical="center"/>
    </xf>
    <xf numFmtId="0" fontId="29" fillId="0" borderId="24"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0" xfId="0" applyFont="1" applyAlignment="1">
      <alignment horizontal="center" vertical="center" wrapText="1"/>
    </xf>
    <xf numFmtId="0" fontId="29" fillId="0" borderId="9"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17" xfId="0" applyFont="1" applyBorder="1" applyAlignment="1">
      <alignment horizontal="center" vertical="center" wrapText="1"/>
    </xf>
    <xf numFmtId="0" fontId="19" fillId="12" borderId="2" xfId="0" applyFont="1" applyFill="1" applyBorder="1" applyAlignment="1">
      <alignment horizontal="left" wrapText="1"/>
    </xf>
    <xf numFmtId="0" fontId="19" fillId="12" borderId="4" xfId="0" applyFont="1" applyFill="1" applyBorder="1" applyAlignment="1">
      <alignment horizontal="left" wrapText="1"/>
    </xf>
    <xf numFmtId="0" fontId="19" fillId="12" borderId="3" xfId="0" applyFont="1" applyFill="1" applyBorder="1" applyAlignment="1">
      <alignment horizontal="left" wrapText="1"/>
    </xf>
    <xf numFmtId="0" fontId="19" fillId="12" borderId="2" xfId="0" applyFont="1" applyFill="1" applyBorder="1" applyAlignment="1">
      <alignment horizontal="left"/>
    </xf>
    <xf numFmtId="0" fontId="19" fillId="12" borderId="4" xfId="0" applyFont="1" applyFill="1" applyBorder="1" applyAlignment="1">
      <alignment horizontal="left"/>
    </xf>
    <xf numFmtId="0" fontId="19" fillId="12" borderId="3" xfId="0" applyFont="1" applyFill="1" applyBorder="1" applyAlignment="1">
      <alignment horizontal="left"/>
    </xf>
    <xf numFmtId="167" fontId="14" fillId="0" borderId="1" xfId="0" applyNumberFormat="1" applyFont="1" applyBorder="1" applyAlignment="1">
      <alignment horizontal="center"/>
    </xf>
    <xf numFmtId="167" fontId="30" fillId="7" borderId="1" xfId="0" applyNumberFormat="1" applyFont="1" applyFill="1" applyBorder="1" applyAlignment="1">
      <alignment horizontal="center"/>
    </xf>
    <xf numFmtId="167" fontId="14" fillId="8" borderId="1" xfId="0" applyNumberFormat="1" applyFont="1" applyFill="1" applyBorder="1" applyAlignment="1">
      <alignment horizontal="center"/>
    </xf>
    <xf numFmtId="167" fontId="14" fillId="13" borderId="1" xfId="0" applyNumberFormat="1" applyFont="1" applyFill="1" applyBorder="1" applyAlignment="1">
      <alignment horizontal="center"/>
    </xf>
    <xf numFmtId="167" fontId="14" fillId="5" borderId="1" xfId="0" applyNumberFormat="1" applyFont="1" applyFill="1" applyBorder="1" applyAlignment="1">
      <alignment horizontal="center"/>
    </xf>
    <xf numFmtId="167" fontId="24" fillId="0" borderId="1" xfId="0" applyNumberFormat="1" applyFont="1" applyBorder="1" applyAlignment="1">
      <alignment horizontal="center"/>
    </xf>
    <xf numFmtId="167" fontId="14" fillId="0" borderId="1" xfId="0" applyNumberFormat="1" applyFont="1" applyBorder="1" applyAlignment="1">
      <alignment horizontal="center" vertical="center"/>
    </xf>
    <xf numFmtId="167" fontId="30" fillId="9" borderId="1" xfId="0" applyNumberFormat="1" applyFont="1" applyFill="1" applyBorder="1" applyAlignment="1">
      <alignment horizontal="center"/>
    </xf>
    <xf numFmtId="167" fontId="14" fillId="0" borderId="2" xfId="0" applyNumberFormat="1" applyFont="1" applyBorder="1" applyAlignment="1">
      <alignment horizontal="center"/>
    </xf>
    <xf numFmtId="167" fontId="14" fillId="0" borderId="3" xfId="0" applyNumberFormat="1" applyFont="1" applyBorder="1" applyAlignment="1">
      <alignment horizontal="center"/>
    </xf>
    <xf numFmtId="0" fontId="19" fillId="0" borderId="21" xfId="0" applyFont="1" applyBorder="1" applyAlignment="1">
      <alignment horizontal="center"/>
    </xf>
    <xf numFmtId="0" fontId="19" fillId="0" borderId="22" xfId="0" applyFont="1" applyBorder="1" applyAlignment="1">
      <alignment horizontal="center"/>
    </xf>
    <xf numFmtId="0" fontId="19" fillId="0" borderId="20" xfId="0" applyFont="1" applyBorder="1" applyAlignment="1">
      <alignment horizontal="center"/>
    </xf>
    <xf numFmtId="0" fontId="19" fillId="5" borderId="1" xfId="0" applyFont="1" applyFill="1" applyBorder="1" applyAlignment="1">
      <alignment horizontal="center" vertical="center"/>
    </xf>
    <xf numFmtId="0" fontId="32" fillId="0" borderId="1" xfId="0" applyFont="1" applyBorder="1" applyAlignment="1">
      <alignment horizontal="right" vertical="center"/>
    </xf>
    <xf numFmtId="0" fontId="34" fillId="0" borderId="25" xfId="0" applyFont="1" applyBorder="1" applyAlignment="1">
      <alignment horizontal="center" vertical="center" wrapText="1"/>
    </xf>
    <xf numFmtId="0" fontId="34" fillId="0" borderId="26" xfId="0" applyFont="1" applyBorder="1" applyAlignment="1">
      <alignment horizontal="center" vertical="center" wrapText="1"/>
    </xf>
    <xf numFmtId="0" fontId="34" fillId="0" borderId="8" xfId="0" applyFont="1" applyBorder="1" applyAlignment="1">
      <alignment horizontal="center" vertical="center" wrapText="1"/>
    </xf>
    <xf numFmtId="0" fontId="34" fillId="0" borderId="0" xfId="0" applyFont="1" applyAlignment="1">
      <alignment horizontal="center" vertical="center" wrapText="1"/>
    </xf>
    <xf numFmtId="0" fontId="34" fillId="0" borderId="9" xfId="0" applyFont="1" applyBorder="1" applyAlignment="1">
      <alignment horizontal="center" vertical="center" wrapText="1"/>
    </xf>
    <xf numFmtId="0" fontId="34" fillId="0" borderId="19"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7" xfId="0" applyFont="1" applyBorder="1" applyAlignment="1">
      <alignment horizontal="center" vertical="center" wrapText="1"/>
    </xf>
    <xf numFmtId="44" fontId="14" fillId="0" borderId="1" xfId="10" applyFont="1" applyBorder="1" applyAlignment="1">
      <alignment horizontal="center" vertical="center"/>
    </xf>
    <xf numFmtId="0" fontId="19" fillId="13" borderId="1" xfId="0" applyFont="1" applyFill="1" applyBorder="1" applyAlignment="1">
      <alignment horizontal="center" vertical="center"/>
    </xf>
    <xf numFmtId="44" fontId="14" fillId="0" borderId="1" xfId="10" applyFont="1" applyBorder="1" applyAlignment="1">
      <alignment horizontal="center"/>
    </xf>
    <xf numFmtId="44" fontId="14" fillId="9" borderId="1" xfId="10" applyFont="1" applyFill="1" applyBorder="1" applyAlignment="1">
      <alignment horizontal="center"/>
    </xf>
    <xf numFmtId="44" fontId="14" fillId="8" borderId="1" xfId="10" applyFont="1" applyFill="1" applyBorder="1" applyAlignment="1">
      <alignment horizontal="center"/>
    </xf>
    <xf numFmtId="44" fontId="14" fillId="13" borderId="1" xfId="10" applyFont="1" applyFill="1" applyBorder="1" applyAlignment="1">
      <alignment horizontal="center"/>
    </xf>
    <xf numFmtId="44" fontId="14" fillId="5" borderId="1" xfId="10" applyFont="1" applyFill="1" applyBorder="1" applyAlignment="1">
      <alignment horizontal="center"/>
    </xf>
    <xf numFmtId="0" fontId="32" fillId="0" borderId="30" xfId="0" applyFont="1" applyBorder="1" applyAlignment="1">
      <alignment horizontal="right" vertical="center"/>
    </xf>
    <xf numFmtId="0" fontId="32" fillId="0" borderId="31" xfId="0" applyFont="1" applyBorder="1" applyAlignment="1">
      <alignment horizontal="right" vertical="center"/>
    </xf>
    <xf numFmtId="0" fontId="32" fillId="0" borderId="32" xfId="0" applyFont="1" applyBorder="1" applyAlignment="1">
      <alignment horizontal="right" vertical="center"/>
    </xf>
    <xf numFmtId="0" fontId="16" fillId="0" borderId="24" xfId="0" applyFont="1" applyBorder="1" applyAlignment="1">
      <alignment horizontal="center" vertical="center" wrapText="1"/>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Alignment="1">
      <alignment horizontal="center" vertical="center"/>
    </xf>
    <xf numFmtId="0" fontId="16" fillId="0" borderId="9" xfId="0" applyFont="1" applyBorder="1" applyAlignment="1">
      <alignment horizontal="center" vertical="center"/>
    </xf>
    <xf numFmtId="0" fontId="16" fillId="0" borderId="19" xfId="0" applyFont="1" applyBorder="1" applyAlignment="1">
      <alignment horizontal="center" vertical="center"/>
    </xf>
    <xf numFmtId="0" fontId="16" fillId="0" borderId="18" xfId="0" applyFont="1" applyBorder="1" applyAlignment="1">
      <alignment horizontal="center" vertical="center"/>
    </xf>
    <xf numFmtId="0" fontId="16" fillId="0" borderId="17" xfId="0" applyFont="1" applyBorder="1" applyAlignment="1">
      <alignment horizontal="center" vertical="center"/>
    </xf>
    <xf numFmtId="44" fontId="14" fillId="0" borderId="1" xfId="10" applyFont="1" applyFill="1" applyBorder="1" applyAlignment="1">
      <alignment horizontal="center"/>
    </xf>
    <xf numFmtId="0" fontId="21" fillId="0" borderId="30" xfId="0" applyFont="1" applyBorder="1" applyAlignment="1">
      <alignment horizontal="right"/>
    </xf>
    <xf numFmtId="0" fontId="21" fillId="0" borderId="31" xfId="0" applyFont="1" applyBorder="1" applyAlignment="1">
      <alignment horizontal="right"/>
    </xf>
    <xf numFmtId="0" fontId="25" fillId="0" borderId="24" xfId="0" applyFont="1" applyBorder="1" applyAlignment="1">
      <alignment horizontal="center" vertical="center"/>
    </xf>
    <xf numFmtId="0" fontId="14" fillId="12" borderId="40" xfId="0" applyFont="1" applyFill="1" applyBorder="1" applyAlignment="1">
      <alignment horizontal="center" vertical="center" wrapText="1"/>
    </xf>
    <xf numFmtId="0" fontId="14" fillId="12" borderId="39" xfId="0" applyFont="1" applyFill="1" applyBorder="1" applyAlignment="1">
      <alignment horizontal="center" vertical="center" wrapText="1"/>
    </xf>
    <xf numFmtId="0" fontId="14" fillId="12" borderId="36" xfId="0" applyFont="1" applyFill="1" applyBorder="1" applyAlignment="1">
      <alignment horizontal="center" vertical="center" wrapText="1"/>
    </xf>
    <xf numFmtId="0" fontId="14" fillId="12" borderId="23" xfId="0" applyFont="1" applyFill="1" applyBorder="1" applyAlignment="1">
      <alignment horizontal="center" vertical="center" wrapText="1"/>
    </xf>
    <xf numFmtId="0" fontId="14" fillId="12" borderId="36" xfId="0" applyFont="1" applyFill="1" applyBorder="1" applyAlignment="1">
      <alignment horizontal="center" vertical="center"/>
    </xf>
    <xf numFmtId="0" fontId="14" fillId="12" borderId="23" xfId="0" applyFont="1" applyFill="1" applyBorder="1" applyAlignment="1">
      <alignment horizontal="center" vertical="center"/>
    </xf>
    <xf numFmtId="0" fontId="14" fillId="12" borderId="34" xfId="0" applyFont="1" applyFill="1" applyBorder="1" applyAlignment="1">
      <alignment horizontal="center" vertical="center"/>
    </xf>
    <xf numFmtId="0" fontId="14" fillId="12" borderId="41" xfId="0" applyFont="1" applyFill="1" applyBorder="1" applyAlignment="1">
      <alignment horizontal="center" vertical="center"/>
    </xf>
    <xf numFmtId="0" fontId="19" fillId="12" borderId="1" xfId="0" applyFont="1" applyFill="1" applyBorder="1" applyAlignment="1">
      <alignment horizontal="center"/>
    </xf>
    <xf numFmtId="4" fontId="10" fillId="15" borderId="1" xfId="11" applyNumberFormat="1" applyFont="1" applyFill="1" applyBorder="1" applyAlignment="1">
      <alignment horizontal="center" vertical="center" wrapText="1"/>
    </xf>
    <xf numFmtId="0" fontId="7" fillId="0" borderId="1" xfId="11" applyFont="1" applyBorder="1" applyAlignment="1">
      <alignment horizontal="right" vertical="center"/>
    </xf>
    <xf numFmtId="0" fontId="5" fillId="0" borderId="1" xfId="11" applyFont="1" applyBorder="1" applyAlignment="1">
      <alignment horizontal="center" vertical="center" wrapText="1"/>
    </xf>
    <xf numFmtId="0" fontId="9" fillId="0" borderId="1" xfId="11" applyFont="1" applyBorder="1" applyAlignment="1">
      <alignment horizontal="left" vertical="center"/>
    </xf>
    <xf numFmtId="0" fontId="23" fillId="0" borderId="0" xfId="4" applyFont="1" applyAlignment="1">
      <alignment horizontal="center" vertical="center" wrapText="1"/>
    </xf>
    <xf numFmtId="0" fontId="23" fillId="12" borderId="1" xfId="4" applyFont="1" applyFill="1" applyBorder="1" applyAlignment="1">
      <alignment horizontal="left" vertical="center" wrapText="1"/>
    </xf>
    <xf numFmtId="0" fontId="23" fillId="12" borderId="12" xfId="4" applyFont="1" applyFill="1" applyBorder="1" applyAlignment="1">
      <alignment horizontal="left" vertical="center" wrapText="1"/>
    </xf>
    <xf numFmtId="0" fontId="18" fillId="0" borderId="42" xfId="0" applyFont="1" applyBorder="1" applyAlignment="1">
      <alignment horizontal="center"/>
    </xf>
    <xf numFmtId="0" fontId="18" fillId="0" borderId="46" xfId="0" applyFont="1" applyBorder="1" applyAlignment="1">
      <alignment horizontal="center"/>
    </xf>
    <xf numFmtId="0" fontId="18" fillId="0" borderId="35" xfId="0" applyFont="1" applyBorder="1" applyAlignment="1">
      <alignment horizontal="center"/>
    </xf>
    <xf numFmtId="0" fontId="18" fillId="4" borderId="15" xfId="0" applyFont="1" applyFill="1" applyBorder="1" applyAlignment="1" applyProtection="1">
      <alignment horizontal="left"/>
      <protection locked="0"/>
    </xf>
    <xf numFmtId="0" fontId="18" fillId="4" borderId="4" xfId="0" applyFont="1" applyFill="1" applyBorder="1" applyAlignment="1" applyProtection="1">
      <alignment horizontal="left"/>
      <protection locked="0"/>
    </xf>
    <xf numFmtId="0" fontId="18" fillId="4" borderId="16" xfId="0" applyFont="1" applyFill="1" applyBorder="1" applyAlignment="1" applyProtection="1">
      <alignment horizontal="left"/>
      <protection locked="0"/>
    </xf>
    <xf numFmtId="0" fontId="23" fillId="4" borderId="44" xfId="11" applyFont="1" applyFill="1" applyBorder="1" applyAlignment="1" applyProtection="1">
      <alignment horizontal="left"/>
      <protection locked="0"/>
    </xf>
    <xf numFmtId="0" fontId="23" fillId="4" borderId="45" xfId="11" applyFont="1" applyFill="1" applyBorder="1" applyAlignment="1" applyProtection="1">
      <alignment horizontal="left"/>
      <protection locked="0"/>
    </xf>
    <xf numFmtId="0" fontId="23" fillId="4" borderId="48" xfId="11" applyFont="1" applyFill="1" applyBorder="1" applyAlignment="1" applyProtection="1">
      <alignment horizontal="left"/>
      <protection locked="0"/>
    </xf>
    <xf numFmtId="0" fontId="18" fillId="4" borderId="11" xfId="0" applyFont="1" applyFill="1" applyBorder="1" applyAlignment="1" applyProtection="1">
      <alignment horizontal="left"/>
      <protection locked="0"/>
    </xf>
    <xf numFmtId="0" fontId="18" fillId="4" borderId="1" xfId="0" applyFont="1" applyFill="1" applyBorder="1" applyAlignment="1" applyProtection="1">
      <alignment horizontal="left"/>
      <protection locked="0"/>
    </xf>
    <xf numFmtId="0" fontId="18" fillId="4" borderId="12" xfId="0" applyFont="1" applyFill="1" applyBorder="1" applyAlignment="1" applyProtection="1">
      <alignment horizontal="left"/>
      <protection locked="0"/>
    </xf>
    <xf numFmtId="0" fontId="18" fillId="4" borderId="38" xfId="0" applyFont="1" applyFill="1" applyBorder="1" applyAlignment="1" applyProtection="1">
      <alignment horizontal="left"/>
      <protection locked="0"/>
    </xf>
    <xf numFmtId="0" fontId="18" fillId="4" borderId="37" xfId="0" applyFont="1" applyFill="1" applyBorder="1" applyAlignment="1" applyProtection="1">
      <alignment horizontal="left"/>
      <protection locked="0"/>
    </xf>
    <xf numFmtId="0" fontId="18" fillId="4" borderId="31" xfId="0" applyFont="1" applyFill="1" applyBorder="1" applyAlignment="1" applyProtection="1">
      <alignment horizontal="left"/>
      <protection locked="0"/>
    </xf>
    <xf numFmtId="0" fontId="18" fillId="4" borderId="28" xfId="0" applyFont="1" applyFill="1" applyBorder="1" applyAlignment="1" applyProtection="1">
      <alignment horizontal="left"/>
      <protection locked="0"/>
    </xf>
    <xf numFmtId="0" fontId="18" fillId="4" borderId="21" xfId="0" applyFont="1" applyFill="1" applyBorder="1" applyAlignment="1" applyProtection="1">
      <alignment horizontal="left"/>
      <protection locked="0"/>
    </xf>
    <xf numFmtId="0" fontId="18" fillId="4" borderId="22" xfId="0" applyFont="1" applyFill="1" applyBorder="1" applyAlignment="1" applyProtection="1">
      <alignment horizontal="left"/>
      <protection locked="0"/>
    </xf>
    <xf numFmtId="0" fontId="18" fillId="4" borderId="20" xfId="0" applyFont="1" applyFill="1" applyBorder="1" applyAlignment="1" applyProtection="1">
      <alignment horizontal="left"/>
      <protection locked="0"/>
    </xf>
    <xf numFmtId="0" fontId="23" fillId="3" borderId="21" xfId="4" applyFont="1" applyFill="1" applyBorder="1" applyAlignment="1">
      <alignment horizontal="center" vertical="center" wrapText="1"/>
    </xf>
    <xf numFmtId="0" fontId="23" fillId="3" borderId="22" xfId="4" applyFont="1" applyFill="1" applyBorder="1" applyAlignment="1">
      <alignment horizontal="center" vertical="center" wrapText="1"/>
    </xf>
    <xf numFmtId="0" fontId="23" fillId="3" borderId="20" xfId="4" applyFont="1" applyFill="1" applyBorder="1" applyAlignment="1">
      <alignment horizontal="center" vertical="center" wrapText="1"/>
    </xf>
    <xf numFmtId="0" fontId="18" fillId="12" borderId="51" xfId="0" applyFont="1" applyFill="1" applyBorder="1" applyAlignment="1">
      <alignment horizontal="left" vertical="center"/>
    </xf>
    <xf numFmtId="0" fontId="18" fillId="12" borderId="27" xfId="0" applyFont="1" applyFill="1" applyBorder="1" applyAlignment="1">
      <alignment horizontal="left" vertical="center"/>
    </xf>
    <xf numFmtId="44" fontId="24" fillId="0" borderId="0" xfId="4" applyNumberFormat="1" applyFont="1" applyAlignment="1">
      <alignment horizontal="center"/>
    </xf>
    <xf numFmtId="0" fontId="24" fillId="0" borderId="0" xfId="4" applyFont="1" applyAlignment="1">
      <alignment horizontal="center"/>
    </xf>
    <xf numFmtId="0" fontId="23" fillId="2" borderId="42" xfId="4" applyFont="1" applyFill="1" applyBorder="1" applyAlignment="1">
      <alignment horizontal="center" vertical="center"/>
    </xf>
    <xf numFmtId="0" fontId="23" fillId="2" borderId="46" xfId="4" applyFont="1" applyFill="1" applyBorder="1" applyAlignment="1">
      <alignment horizontal="center" vertical="center"/>
    </xf>
    <xf numFmtId="0" fontId="23" fillId="2" borderId="38" xfId="4" applyFont="1" applyFill="1" applyBorder="1" applyAlignment="1">
      <alignment horizontal="center" vertical="center"/>
    </xf>
    <xf numFmtId="0" fontId="23" fillId="2" borderId="37" xfId="4" applyFont="1" applyFill="1" applyBorder="1" applyAlignment="1">
      <alignment horizontal="center" vertical="center"/>
    </xf>
    <xf numFmtId="0" fontId="23" fillId="4" borderId="46" xfId="4" applyFont="1" applyFill="1" applyBorder="1" applyAlignment="1" applyProtection="1">
      <alignment horizontal="center"/>
      <protection locked="0"/>
    </xf>
    <xf numFmtId="0" fontId="23" fillId="4" borderId="35" xfId="4" applyFont="1" applyFill="1" applyBorder="1" applyAlignment="1" applyProtection="1">
      <alignment horizontal="center"/>
      <protection locked="0"/>
    </xf>
    <xf numFmtId="0" fontId="23" fillId="4" borderId="37" xfId="4" applyFont="1" applyFill="1" applyBorder="1" applyAlignment="1" applyProtection="1">
      <alignment horizontal="center"/>
      <protection locked="0"/>
    </xf>
    <xf numFmtId="0" fontId="23" fillId="4" borderId="33" xfId="4" applyFont="1" applyFill="1" applyBorder="1" applyAlignment="1" applyProtection="1">
      <alignment horizontal="center"/>
      <protection locked="0"/>
    </xf>
    <xf numFmtId="0" fontId="23" fillId="12" borderId="51" xfId="4" applyFont="1" applyFill="1" applyBorder="1" applyAlignment="1">
      <alignment horizontal="left" vertical="center" wrapText="1"/>
    </xf>
    <xf numFmtId="0" fontId="23" fillId="12" borderId="27" xfId="4" applyFont="1" applyFill="1" applyBorder="1" applyAlignment="1">
      <alignment horizontal="left" vertical="center" wrapText="1"/>
    </xf>
    <xf numFmtId="0" fontId="23" fillId="0" borderId="11" xfId="4" applyFont="1" applyBorder="1" applyAlignment="1">
      <alignment horizontal="right" vertical="center"/>
    </xf>
    <xf numFmtId="0" fontId="23" fillId="0" borderId="1" xfId="4" applyFont="1" applyBorder="1" applyAlignment="1">
      <alignment horizontal="right" vertical="center"/>
    </xf>
    <xf numFmtId="0" fontId="23" fillId="10" borderId="2" xfId="4" applyFont="1" applyFill="1" applyBorder="1" applyAlignment="1">
      <alignment horizontal="left" vertical="center" wrapText="1"/>
    </xf>
    <xf numFmtId="0" fontId="23" fillId="10" borderId="4" xfId="4" applyFont="1" applyFill="1" applyBorder="1" applyAlignment="1">
      <alignment horizontal="left" vertical="center" wrapText="1"/>
    </xf>
    <xf numFmtId="0" fontId="23" fillId="10" borderId="3" xfId="4" applyFont="1" applyFill="1" applyBorder="1" applyAlignment="1">
      <alignment horizontal="left" vertical="center" wrapText="1"/>
    </xf>
    <xf numFmtId="0" fontId="28" fillId="0" borderId="38" xfId="4" applyFont="1" applyBorder="1" applyAlignment="1">
      <alignment horizontal="right" vertical="center"/>
    </xf>
    <xf numFmtId="0" fontId="28" fillId="0" borderId="37" xfId="4" applyFont="1" applyBorder="1" applyAlignment="1">
      <alignment horizontal="right" vertical="center"/>
    </xf>
    <xf numFmtId="0" fontId="23" fillId="2" borderId="21" xfId="4" applyFont="1" applyFill="1" applyBorder="1" applyAlignment="1">
      <alignment horizontal="center"/>
    </xf>
    <xf numFmtId="0" fontId="23" fillId="2" borderId="20" xfId="4" applyFont="1" applyFill="1" applyBorder="1" applyAlignment="1">
      <alignment horizontal="center"/>
    </xf>
    <xf numFmtId="0" fontId="23" fillId="4" borderId="21" xfId="4" applyFont="1" applyFill="1" applyBorder="1" applyAlignment="1" applyProtection="1">
      <alignment horizontal="center"/>
      <protection locked="0"/>
    </xf>
    <xf numFmtId="0" fontId="23" fillId="4" borderId="22" xfId="4" applyFont="1" applyFill="1" applyBorder="1" applyAlignment="1" applyProtection="1">
      <alignment horizontal="center"/>
      <protection locked="0"/>
    </xf>
    <xf numFmtId="0" fontId="23" fillId="4" borderId="20" xfId="4" applyFont="1" applyFill="1" applyBorder="1" applyAlignment="1" applyProtection="1">
      <alignment horizontal="center"/>
      <protection locked="0"/>
    </xf>
    <xf numFmtId="0" fontId="23" fillId="0" borderId="11" xfId="4" applyFont="1" applyBorder="1" applyAlignment="1">
      <alignment horizontal="left"/>
    </xf>
    <xf numFmtId="0" fontId="23" fillId="0" borderId="1" xfId="4" applyFont="1" applyBorder="1" applyAlignment="1">
      <alignment horizontal="left"/>
    </xf>
    <xf numFmtId="0" fontId="23" fillId="0" borderId="12" xfId="4" applyFont="1" applyBorder="1" applyAlignment="1">
      <alignment horizontal="left"/>
    </xf>
  </cellXfs>
  <cellStyles count="14">
    <cellStyle name="Hiperlink" xfId="13" builtinId="8"/>
    <cellStyle name="Moeda" xfId="10" builtinId="4"/>
    <cellStyle name="Moeda 2" xfId="3" xr:uid="{00000000-0005-0000-0000-000002000000}"/>
    <cellStyle name="Moeda 2 2" xfId="9" xr:uid="{00000000-0005-0000-0000-000003000000}"/>
    <cellStyle name="Moeda 3" xfId="5" xr:uid="{00000000-0005-0000-0000-000004000000}"/>
    <cellStyle name="Normal" xfId="0" builtinId="0"/>
    <cellStyle name="Normal 2" xfId="4" xr:uid="{00000000-0005-0000-0000-000006000000}"/>
    <cellStyle name="Normal 2 2" xfId="11" xr:uid="{00000000-0005-0000-0000-000007000000}"/>
    <cellStyle name="Porcentagem" xfId="1" builtinId="5"/>
    <cellStyle name="Porcentagem 2" xfId="12" xr:uid="{00000000-0005-0000-0000-000009000000}"/>
    <cellStyle name="Vírgula 2" xfId="2" xr:uid="{00000000-0005-0000-0000-00000A000000}"/>
    <cellStyle name="Vírgula 2 2" xfId="8" xr:uid="{00000000-0005-0000-0000-00000B000000}"/>
    <cellStyle name="Vírgula 3" xfId="6" xr:uid="{00000000-0005-0000-0000-00000C000000}"/>
    <cellStyle name="Vírgula 4" xfId="7" xr:uid="{00000000-0005-0000-0000-00000D00000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388144</xdr:colOff>
      <xdr:row>16</xdr:row>
      <xdr:rowOff>128587</xdr:rowOff>
    </xdr:from>
    <xdr:to>
      <xdr:col>3</xdr:col>
      <xdr:colOff>826294</xdr:colOff>
      <xdr:row>16</xdr:row>
      <xdr:rowOff>642937</xdr:rowOff>
    </xdr:to>
    <xdr:pic>
      <xdr:nvPicPr>
        <xdr:cNvPr id="2" name="Imagem 3">
          <a:extLst>
            <a:ext uri="{FF2B5EF4-FFF2-40B4-BE49-F238E27FC236}">
              <a16:creationId xmlns:a16="http://schemas.microsoft.com/office/drawing/2014/main" id="{4C1C4115-D3C8-46FC-9678-640A137B63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6319" y="5348287"/>
          <a:ext cx="44386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4"/>
  <sheetViews>
    <sheetView topLeftCell="B1" zoomScale="170" zoomScaleNormal="170" workbookViewId="0">
      <selection activeCell="B2" sqref="B2:F8"/>
    </sheetView>
  </sheetViews>
  <sheetFormatPr defaultColWidth="9.140625" defaultRowHeight="15" x14ac:dyDescent="0.25"/>
  <cols>
    <col min="1" max="2" width="9.140625" style="14"/>
    <col min="3" max="3" width="67" style="14" customWidth="1"/>
    <col min="4" max="4" width="15.85546875" style="14" customWidth="1"/>
    <col min="5" max="5" width="23.42578125" style="14" customWidth="1"/>
    <col min="6" max="6" width="23.140625" style="14" customWidth="1"/>
    <col min="7" max="7" width="9.140625" style="14"/>
    <col min="8" max="8" width="10.42578125" style="14" bestFit="1" customWidth="1"/>
    <col min="9" max="9" width="12" style="14" customWidth="1"/>
    <col min="10" max="16384" width="9.140625" style="14"/>
  </cols>
  <sheetData>
    <row r="1" spans="2:9" ht="15.75" thickBot="1" x14ac:dyDescent="0.3"/>
    <row r="2" spans="2:9" ht="15" customHeight="1" x14ac:dyDescent="0.25">
      <c r="B2" s="244" t="s">
        <v>387</v>
      </c>
      <c r="C2" s="245"/>
      <c r="D2" s="245"/>
      <c r="E2" s="245"/>
      <c r="F2" s="246"/>
    </row>
    <row r="3" spans="2:9" x14ac:dyDescent="0.25">
      <c r="B3" s="247"/>
      <c r="C3" s="248"/>
      <c r="D3" s="248"/>
      <c r="E3" s="248"/>
      <c r="F3" s="249"/>
    </row>
    <row r="4" spans="2:9" x14ac:dyDescent="0.25">
      <c r="B4" s="247"/>
      <c r="C4" s="248"/>
      <c r="D4" s="248"/>
      <c r="E4" s="248"/>
      <c r="F4" s="249"/>
    </row>
    <row r="5" spans="2:9" x14ac:dyDescent="0.25">
      <c r="B5" s="247"/>
      <c r="C5" s="248"/>
      <c r="D5" s="248"/>
      <c r="E5" s="248"/>
      <c r="F5" s="249"/>
    </row>
    <row r="6" spans="2:9" x14ac:dyDescent="0.25">
      <c r="B6" s="247"/>
      <c r="C6" s="248"/>
      <c r="D6" s="248"/>
      <c r="E6" s="248"/>
      <c r="F6" s="249"/>
    </row>
    <row r="7" spans="2:9" x14ac:dyDescent="0.25">
      <c r="B7" s="247"/>
      <c r="C7" s="248"/>
      <c r="D7" s="248"/>
      <c r="E7" s="248"/>
      <c r="F7" s="249"/>
    </row>
    <row r="8" spans="2:9" ht="15.75" thickBot="1" x14ac:dyDescent="0.3">
      <c r="B8" s="250"/>
      <c r="C8" s="251"/>
      <c r="D8" s="251"/>
      <c r="E8" s="251"/>
      <c r="F8" s="252"/>
      <c r="G8" s="15"/>
    </row>
    <row r="9" spans="2:9" ht="15.75" x14ac:dyDescent="0.25">
      <c r="B9" s="255" t="s">
        <v>0</v>
      </c>
      <c r="C9" s="256"/>
      <c r="D9" s="253" t="s">
        <v>194</v>
      </c>
      <c r="E9" s="254"/>
      <c r="F9" s="16" t="s">
        <v>1</v>
      </c>
      <c r="G9" s="17"/>
    </row>
    <row r="10" spans="2:9" ht="15.75" x14ac:dyDescent="0.25">
      <c r="B10" s="259" t="s">
        <v>189</v>
      </c>
      <c r="C10" s="260"/>
      <c r="D10" s="265">
        <v>10000</v>
      </c>
      <c r="E10" s="265"/>
      <c r="F10" s="81">
        <v>4</v>
      </c>
    </row>
    <row r="11" spans="2:9" ht="15.75" x14ac:dyDescent="0.25">
      <c r="B11" s="261" t="s">
        <v>195</v>
      </c>
      <c r="C11" s="262"/>
      <c r="D11" s="266">
        <v>9000</v>
      </c>
      <c r="E11" s="266"/>
      <c r="F11" s="21">
        <v>4</v>
      </c>
      <c r="G11" s="15"/>
    </row>
    <row r="12" spans="2:9" ht="15.75" x14ac:dyDescent="0.25">
      <c r="B12" s="261" t="s">
        <v>196</v>
      </c>
      <c r="C12" s="262"/>
      <c r="D12" s="266">
        <v>7000</v>
      </c>
      <c r="E12" s="266"/>
      <c r="F12" s="82">
        <v>16</v>
      </c>
      <c r="G12" s="15"/>
    </row>
    <row r="13" spans="2:9" ht="15.75" x14ac:dyDescent="0.25">
      <c r="B13" s="267" t="s">
        <v>193</v>
      </c>
      <c r="C13" s="268"/>
      <c r="D13" s="269"/>
      <c r="E13" s="268"/>
      <c r="F13" s="18"/>
      <c r="G13" s="19"/>
      <c r="H13" s="20"/>
    </row>
    <row r="14" spans="2:9" ht="15.75" x14ac:dyDescent="0.25">
      <c r="B14" s="263" t="s">
        <v>197</v>
      </c>
      <c r="C14" s="264"/>
      <c r="D14" s="257">
        <v>32000</v>
      </c>
      <c r="E14" s="258"/>
      <c r="F14" s="21">
        <v>1</v>
      </c>
      <c r="G14" s="19"/>
      <c r="H14" s="20"/>
      <c r="I14" s="20"/>
    </row>
    <row r="15" spans="2:9" ht="15.75" x14ac:dyDescent="0.25">
      <c r="B15" s="263" t="s">
        <v>198</v>
      </c>
      <c r="C15" s="264"/>
      <c r="D15" s="273">
        <v>18000</v>
      </c>
      <c r="E15" s="274"/>
      <c r="F15" s="21">
        <v>1</v>
      </c>
    </row>
    <row r="16" spans="2:9" ht="15.75" x14ac:dyDescent="0.25">
      <c r="B16" s="263" t="s">
        <v>199</v>
      </c>
      <c r="C16" s="264"/>
      <c r="D16" s="273">
        <v>6000</v>
      </c>
      <c r="E16" s="274"/>
      <c r="F16" s="21">
        <v>1</v>
      </c>
    </row>
    <row r="17" spans="2:8" ht="15.75" x14ac:dyDescent="0.25">
      <c r="B17" s="267" t="s">
        <v>4</v>
      </c>
      <c r="C17" s="268"/>
      <c r="D17" s="269"/>
      <c r="E17" s="268"/>
      <c r="F17" s="18"/>
      <c r="G17" s="23"/>
      <c r="H17" s="24"/>
    </row>
    <row r="18" spans="2:8" ht="15.75" x14ac:dyDescent="0.25">
      <c r="B18" s="275" t="s">
        <v>2</v>
      </c>
      <c r="C18" s="276"/>
      <c r="D18" s="272">
        <f>(D10*F10)+(D11*F11)+(D12*F12)</f>
        <v>188000</v>
      </c>
      <c r="E18" s="272"/>
      <c r="F18" s="22"/>
    </row>
    <row r="19" spans="2:8" ht="15.75" x14ac:dyDescent="0.25">
      <c r="B19" s="275" t="s">
        <v>192</v>
      </c>
      <c r="C19" s="276"/>
      <c r="D19" s="272">
        <f>D14+D15+D16</f>
        <v>56000</v>
      </c>
      <c r="E19" s="272"/>
      <c r="F19" s="22"/>
      <c r="G19" s="17"/>
    </row>
    <row r="20" spans="2:8" ht="15" customHeight="1" thickBot="1" x14ac:dyDescent="0.3">
      <c r="B20" s="275" t="s">
        <v>3</v>
      </c>
      <c r="C20" s="276"/>
      <c r="D20" s="272">
        <f>SUM(D18:D19)</f>
        <v>244000</v>
      </c>
      <c r="E20" s="272"/>
      <c r="F20" s="22"/>
    </row>
    <row r="21" spans="2:8" ht="16.5" thickBot="1" x14ac:dyDescent="0.3">
      <c r="B21" s="270" t="s">
        <v>31</v>
      </c>
      <c r="C21" s="271"/>
      <c r="D21" s="271"/>
      <c r="E21" s="241">
        <f>D20</f>
        <v>244000</v>
      </c>
      <c r="F21" s="25"/>
    </row>
    <row r="24" spans="2:8" x14ac:dyDescent="0.25">
      <c r="E24" s="26"/>
    </row>
  </sheetData>
  <sheetProtection algorithmName="SHA-512" hashValue="NAg+bEasV7YTsHCsydtqy65MwxyOysoxGBr8xTKm82P9vag+GbiPTj6sk/TOWxrOWJHF1Z23/Exo65pV/iUL2g==" saltValue="84ulmlYbbag3aqaxhNlZzw==" spinCount="100000" sheet="1" objects="1" scenarios="1"/>
  <dataConsolidate/>
  <mergeCells count="26">
    <mergeCell ref="B21:D21"/>
    <mergeCell ref="B15:C15"/>
    <mergeCell ref="D18:E18"/>
    <mergeCell ref="D19:E19"/>
    <mergeCell ref="D20:E20"/>
    <mergeCell ref="D15:E15"/>
    <mergeCell ref="B17:C17"/>
    <mergeCell ref="D16:E16"/>
    <mergeCell ref="B19:C19"/>
    <mergeCell ref="B20:C20"/>
    <mergeCell ref="B18:C18"/>
    <mergeCell ref="B16:C16"/>
    <mergeCell ref="D17:E17"/>
    <mergeCell ref="B2:F8"/>
    <mergeCell ref="D9:E9"/>
    <mergeCell ref="B9:C9"/>
    <mergeCell ref="D14:E14"/>
    <mergeCell ref="B10:C10"/>
    <mergeCell ref="B11:C11"/>
    <mergeCell ref="B14:C14"/>
    <mergeCell ref="D10:E10"/>
    <mergeCell ref="D11:E11"/>
    <mergeCell ref="B13:C13"/>
    <mergeCell ref="B12:C12"/>
    <mergeCell ref="D12:E12"/>
    <mergeCell ref="D13:E13"/>
  </mergeCells>
  <printOptions horizontalCentered="1" verticalCentered="1"/>
  <pageMargins left="0.11811023622047245" right="0.11811023622047245" top="0.78740157480314965" bottom="0.78740157480314965" header="0.31496062992125984" footer="0.31496062992125984"/>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N31"/>
  <sheetViews>
    <sheetView topLeftCell="C1" zoomScale="130" zoomScaleNormal="130" workbookViewId="0">
      <selection activeCell="F31" sqref="F31"/>
    </sheetView>
  </sheetViews>
  <sheetFormatPr defaultColWidth="9.140625" defaultRowHeight="15" x14ac:dyDescent="0.25"/>
  <cols>
    <col min="1" max="1" width="9.140625" style="14"/>
    <col min="2" max="2" width="9.140625" style="27"/>
    <col min="3" max="3" width="81.140625" style="14" customWidth="1"/>
    <col min="4" max="4" width="15.85546875" style="14" customWidth="1"/>
    <col min="5" max="5" width="20.42578125" style="14" customWidth="1"/>
    <col min="6" max="6" width="22.7109375" style="28" customWidth="1"/>
    <col min="7" max="7" width="20.42578125" style="28" customWidth="1"/>
    <col min="8" max="8" width="9.140625" style="14"/>
    <col min="9" max="9" width="10.42578125" style="14" bestFit="1" customWidth="1"/>
    <col min="10" max="10" width="21" style="14" hidden="1" customWidth="1"/>
    <col min="11" max="11" width="20.7109375" style="14" hidden="1" customWidth="1"/>
    <col min="12" max="13" width="18.42578125" style="14" hidden="1" customWidth="1"/>
    <col min="14" max="14" width="22.42578125" style="14" hidden="1" customWidth="1"/>
    <col min="15" max="16384" width="9.140625" style="14"/>
  </cols>
  <sheetData>
    <row r="1" spans="2:14" ht="15.75" thickBot="1" x14ac:dyDescent="0.3"/>
    <row r="2" spans="2:14" x14ac:dyDescent="0.25">
      <c r="B2" s="277" t="s">
        <v>388</v>
      </c>
      <c r="C2" s="278"/>
      <c r="D2" s="278"/>
      <c r="E2" s="278"/>
      <c r="F2" s="278"/>
      <c r="G2" s="279"/>
    </row>
    <row r="3" spans="2:14" x14ac:dyDescent="0.25">
      <c r="B3" s="280"/>
      <c r="C3" s="281"/>
      <c r="D3" s="281"/>
      <c r="E3" s="281"/>
      <c r="F3" s="281"/>
      <c r="G3" s="282"/>
    </row>
    <row r="4" spans="2:14" x14ac:dyDescent="0.25">
      <c r="B4" s="280"/>
      <c r="C4" s="281"/>
      <c r="D4" s="281"/>
      <c r="E4" s="281"/>
      <c r="F4" s="281"/>
      <c r="G4" s="282"/>
    </row>
    <row r="5" spans="2:14" x14ac:dyDescent="0.25">
      <c r="B5" s="280"/>
      <c r="C5" s="281"/>
      <c r="D5" s="281"/>
      <c r="E5" s="281"/>
      <c r="F5" s="281"/>
      <c r="G5" s="282"/>
    </row>
    <row r="6" spans="2:14" x14ac:dyDescent="0.25">
      <c r="B6" s="280"/>
      <c r="C6" s="281"/>
      <c r="D6" s="281"/>
      <c r="E6" s="281"/>
      <c r="F6" s="281"/>
      <c r="G6" s="282"/>
    </row>
    <row r="7" spans="2:14" x14ac:dyDescent="0.25">
      <c r="B7" s="280"/>
      <c r="C7" s="281"/>
      <c r="D7" s="281"/>
      <c r="E7" s="281"/>
      <c r="F7" s="281"/>
      <c r="G7" s="282"/>
    </row>
    <row r="8" spans="2:14" x14ac:dyDescent="0.25">
      <c r="B8" s="280"/>
      <c r="C8" s="281"/>
      <c r="D8" s="281"/>
      <c r="E8" s="281"/>
      <c r="F8" s="281"/>
      <c r="G8" s="282"/>
    </row>
    <row r="9" spans="2:14" x14ac:dyDescent="0.25">
      <c r="B9" s="280"/>
      <c r="C9" s="281"/>
      <c r="D9" s="281"/>
      <c r="E9" s="281"/>
      <c r="F9" s="281"/>
      <c r="G9" s="282"/>
    </row>
    <row r="10" spans="2:14" ht="15.75" thickBot="1" x14ac:dyDescent="0.3">
      <c r="B10" s="283"/>
      <c r="C10" s="284"/>
      <c r="D10" s="284"/>
      <c r="E10" s="284"/>
      <c r="F10" s="284"/>
      <c r="G10" s="285"/>
      <c r="H10" s="15"/>
    </row>
    <row r="11" spans="2:14" ht="15.75" thickBot="1" x14ac:dyDescent="0.3">
      <c r="B11" s="286"/>
      <c r="C11" s="287"/>
      <c r="D11" s="287"/>
      <c r="E11" s="287"/>
      <c r="F11" s="287"/>
      <c r="G11" s="288"/>
      <c r="H11" s="17"/>
    </row>
    <row r="12" spans="2:14" ht="30.75" thickBot="1" x14ac:dyDescent="0.35">
      <c r="B12" s="54" t="s">
        <v>35</v>
      </c>
      <c r="C12" s="83" t="s">
        <v>209</v>
      </c>
      <c r="D12" s="84" t="s">
        <v>27</v>
      </c>
      <c r="E12" s="85" t="s">
        <v>36</v>
      </c>
      <c r="F12" s="57" t="s">
        <v>37</v>
      </c>
      <c r="G12" s="58" t="s">
        <v>5</v>
      </c>
      <c r="J12" s="29" t="s">
        <v>179</v>
      </c>
      <c r="K12" s="30" t="s">
        <v>180</v>
      </c>
      <c r="L12" s="31" t="s">
        <v>181</v>
      </c>
      <c r="M12" s="32" t="s">
        <v>182</v>
      </c>
      <c r="N12" s="33" t="s">
        <v>187</v>
      </c>
    </row>
    <row r="13" spans="2:14" x14ac:dyDescent="0.25">
      <c r="B13" s="60">
        <v>1</v>
      </c>
      <c r="C13" s="61" t="s">
        <v>210</v>
      </c>
      <c r="D13" s="63" t="s">
        <v>38</v>
      </c>
      <c r="E13" s="63" t="s">
        <v>39</v>
      </c>
      <c r="F13" s="62">
        <v>2900</v>
      </c>
      <c r="G13" s="77">
        <f>F13</f>
        <v>2900</v>
      </c>
      <c r="H13" s="15"/>
      <c r="J13" s="37">
        <v>3200</v>
      </c>
      <c r="K13" s="38">
        <v>12250</v>
      </c>
      <c r="L13" s="38">
        <v>3600</v>
      </c>
      <c r="M13" s="38">
        <v>265.11</v>
      </c>
      <c r="N13" s="39">
        <f>MEDIAN(J13:M13)</f>
        <v>3400</v>
      </c>
    </row>
    <row r="14" spans="2:14" x14ac:dyDescent="0.25">
      <c r="B14" s="34">
        <v>2</v>
      </c>
      <c r="C14" s="35" t="s">
        <v>211</v>
      </c>
      <c r="D14" s="35" t="s">
        <v>38</v>
      </c>
      <c r="E14" s="35" t="s">
        <v>39</v>
      </c>
      <c r="F14" s="40">
        <v>2700</v>
      </c>
      <c r="G14" s="66">
        <f>F14</f>
        <v>2700</v>
      </c>
      <c r="H14" s="19"/>
      <c r="J14" s="37">
        <v>1815</v>
      </c>
      <c r="K14" s="38">
        <v>7000</v>
      </c>
      <c r="L14" s="38">
        <v>2400</v>
      </c>
      <c r="M14" s="38">
        <v>147.28</v>
      </c>
      <c r="N14" s="39">
        <f t="shared" ref="N14:N28" si="0">MEDIAN(J14:M14)</f>
        <v>2107.5</v>
      </c>
    </row>
    <row r="15" spans="2:14" ht="15.75" thickBot="1" x14ac:dyDescent="0.3">
      <c r="B15" s="49">
        <v>3</v>
      </c>
      <c r="C15" s="50" t="s">
        <v>212</v>
      </c>
      <c r="D15" s="50" t="s">
        <v>38</v>
      </c>
      <c r="E15" s="50" t="s">
        <v>39</v>
      </c>
      <c r="F15" s="59">
        <v>2950</v>
      </c>
      <c r="G15" s="67">
        <f>F15</f>
        <v>2950</v>
      </c>
      <c r="H15" s="19"/>
      <c r="I15" s="20"/>
      <c r="J15" s="37"/>
      <c r="K15" s="38"/>
      <c r="L15" s="38"/>
      <c r="M15" s="38"/>
      <c r="N15" s="39"/>
    </row>
    <row r="16" spans="2:14" ht="30.75" thickBot="1" x14ac:dyDescent="0.3">
      <c r="B16" s="54" t="s">
        <v>35</v>
      </c>
      <c r="C16" s="83" t="s">
        <v>213</v>
      </c>
      <c r="D16" s="55" t="s">
        <v>27</v>
      </c>
      <c r="E16" s="56" t="s">
        <v>36</v>
      </c>
      <c r="F16" s="57" t="s">
        <v>37</v>
      </c>
      <c r="G16" s="58" t="s">
        <v>5</v>
      </c>
      <c r="H16" s="19"/>
      <c r="I16" s="20"/>
      <c r="J16" s="37"/>
      <c r="K16" s="38"/>
      <c r="L16" s="38"/>
      <c r="M16" s="38"/>
      <c r="N16" s="39"/>
    </row>
    <row r="17" spans="2:14" x14ac:dyDescent="0.25">
      <c r="B17" s="60">
        <v>1</v>
      </c>
      <c r="C17" s="61" t="s">
        <v>40</v>
      </c>
      <c r="D17" s="61" t="s">
        <v>38</v>
      </c>
      <c r="E17" s="61" t="s">
        <v>43</v>
      </c>
      <c r="F17" s="62">
        <v>1600</v>
      </c>
      <c r="G17" s="78">
        <f>F17</f>
        <v>1600</v>
      </c>
      <c r="J17" s="37">
        <v>2500</v>
      </c>
      <c r="K17" s="38">
        <v>1600</v>
      </c>
      <c r="L17" s="38">
        <v>1900</v>
      </c>
      <c r="M17" s="38">
        <v>265.11</v>
      </c>
      <c r="N17" s="39">
        <f t="shared" si="0"/>
        <v>1750</v>
      </c>
    </row>
    <row r="18" spans="2:14" x14ac:dyDescent="0.25">
      <c r="B18" s="34">
        <v>2</v>
      </c>
      <c r="C18" s="35" t="s">
        <v>215</v>
      </c>
      <c r="D18" s="35" t="s">
        <v>38</v>
      </c>
      <c r="E18" s="35" t="s">
        <v>43</v>
      </c>
      <c r="F18" s="36">
        <v>1100</v>
      </c>
      <c r="G18" s="79">
        <f>F18</f>
        <v>1100</v>
      </c>
      <c r="H18" s="23"/>
      <c r="I18" s="24"/>
      <c r="J18" s="37">
        <v>1700</v>
      </c>
      <c r="K18" s="38">
        <v>1600</v>
      </c>
      <c r="L18" s="38">
        <v>2300</v>
      </c>
      <c r="M18" s="38">
        <v>147.28</v>
      </c>
      <c r="N18" s="39">
        <f t="shared" si="0"/>
        <v>1650</v>
      </c>
    </row>
    <row r="19" spans="2:14" ht="30" x14ac:dyDescent="0.25">
      <c r="B19" s="34">
        <v>3</v>
      </c>
      <c r="C19" s="41" t="s">
        <v>350</v>
      </c>
      <c r="D19" s="35" t="s">
        <v>38</v>
      </c>
      <c r="E19" s="35" t="s">
        <v>43</v>
      </c>
      <c r="F19" s="36">
        <v>950</v>
      </c>
      <c r="G19" s="79">
        <f t="shared" ref="G19:G22" si="1">F19</f>
        <v>950</v>
      </c>
      <c r="J19" s="37">
        <v>1700</v>
      </c>
      <c r="K19" s="38">
        <v>1600</v>
      </c>
      <c r="L19" s="38">
        <v>2300</v>
      </c>
      <c r="M19" s="38">
        <v>775.12</v>
      </c>
      <c r="N19" s="39">
        <f t="shared" si="0"/>
        <v>1650</v>
      </c>
    </row>
    <row r="20" spans="2:14" x14ac:dyDescent="0.25">
      <c r="B20" s="34">
        <v>4</v>
      </c>
      <c r="C20" s="35" t="s">
        <v>349</v>
      </c>
      <c r="D20" s="35" t="s">
        <v>38</v>
      </c>
      <c r="E20" s="35" t="s">
        <v>43</v>
      </c>
      <c r="F20" s="36">
        <v>850</v>
      </c>
      <c r="G20" s="79">
        <f>F20</f>
        <v>850</v>
      </c>
      <c r="H20" s="17"/>
      <c r="J20" s="37">
        <v>1700</v>
      </c>
      <c r="K20" s="38">
        <v>1600</v>
      </c>
      <c r="L20" s="38">
        <v>2300</v>
      </c>
      <c r="M20" s="38">
        <v>147.28</v>
      </c>
      <c r="N20" s="39">
        <f t="shared" si="0"/>
        <v>1650</v>
      </c>
    </row>
    <row r="21" spans="2:14" ht="15" customHeight="1" x14ac:dyDescent="0.25">
      <c r="B21" s="34">
        <v>5</v>
      </c>
      <c r="C21" s="35" t="s">
        <v>214</v>
      </c>
      <c r="D21" s="35" t="s">
        <v>38</v>
      </c>
      <c r="E21" s="35" t="s">
        <v>43</v>
      </c>
      <c r="F21" s="36">
        <v>850</v>
      </c>
      <c r="G21" s="79">
        <f t="shared" si="1"/>
        <v>850</v>
      </c>
      <c r="J21" s="37">
        <v>1850</v>
      </c>
      <c r="K21" s="38">
        <v>1200</v>
      </c>
      <c r="L21" s="38">
        <v>1900</v>
      </c>
      <c r="M21" s="38">
        <v>265.11</v>
      </c>
      <c r="N21" s="39">
        <f t="shared" si="0"/>
        <v>1525</v>
      </c>
    </row>
    <row r="22" spans="2:14" ht="15.75" thickBot="1" x14ac:dyDescent="0.3">
      <c r="B22" s="34">
        <v>6</v>
      </c>
      <c r="C22" s="35" t="s">
        <v>42</v>
      </c>
      <c r="D22" s="35" t="s">
        <v>38</v>
      </c>
      <c r="E22" s="35" t="s">
        <v>44</v>
      </c>
      <c r="F22" s="36">
        <v>900</v>
      </c>
      <c r="G22" s="79">
        <f t="shared" si="1"/>
        <v>900</v>
      </c>
      <c r="J22" s="37">
        <v>1400</v>
      </c>
      <c r="K22" s="38">
        <v>1100</v>
      </c>
      <c r="L22" s="38">
        <v>1300</v>
      </c>
      <c r="M22" s="38">
        <v>105.8</v>
      </c>
      <c r="N22" s="39">
        <f t="shared" si="0"/>
        <v>1200</v>
      </c>
    </row>
    <row r="23" spans="2:14" ht="30.75" thickBot="1" x14ac:dyDescent="0.3">
      <c r="B23" s="54" t="s">
        <v>35</v>
      </c>
      <c r="C23" s="83" t="s">
        <v>208</v>
      </c>
      <c r="D23" s="84" t="s">
        <v>27</v>
      </c>
      <c r="E23" s="85" t="s">
        <v>36</v>
      </c>
      <c r="F23" s="57" t="s">
        <v>37</v>
      </c>
      <c r="G23" s="58" t="s">
        <v>5</v>
      </c>
      <c r="J23" s="37"/>
      <c r="K23" s="38"/>
      <c r="L23" s="38"/>
      <c r="M23" s="38"/>
      <c r="N23" s="39"/>
    </row>
    <row r="24" spans="2:14" x14ac:dyDescent="0.25">
      <c r="B24" s="51">
        <v>1</v>
      </c>
      <c r="C24" s="52" t="s">
        <v>289</v>
      </c>
      <c r="D24" s="52" t="s">
        <v>38</v>
      </c>
      <c r="E24" s="52" t="s">
        <v>44</v>
      </c>
      <c r="F24" s="53">
        <v>1500</v>
      </c>
      <c r="G24" s="75">
        <f>F24</f>
        <v>1500</v>
      </c>
      <c r="J24" s="37">
        <v>1815</v>
      </c>
      <c r="K24" s="38">
        <v>1100</v>
      </c>
      <c r="L24" s="38">
        <v>3600</v>
      </c>
      <c r="M24" s="38">
        <v>265.11</v>
      </c>
      <c r="N24" s="39">
        <f t="shared" si="0"/>
        <v>1457.5</v>
      </c>
    </row>
    <row r="25" spans="2:14" x14ac:dyDescent="0.25">
      <c r="B25" s="42">
        <v>2</v>
      </c>
      <c r="C25" s="43" t="s">
        <v>290</v>
      </c>
      <c r="D25" s="43" t="s">
        <v>38</v>
      </c>
      <c r="E25" s="43" t="s">
        <v>44</v>
      </c>
      <c r="F25" s="44">
        <v>1600</v>
      </c>
      <c r="G25" s="68">
        <f t="shared" ref="G25:G28" si="2">F25</f>
        <v>1600</v>
      </c>
      <c r="J25" s="37">
        <v>900</v>
      </c>
      <c r="K25" s="38">
        <v>980</v>
      </c>
      <c r="L25" s="38">
        <v>2400</v>
      </c>
      <c r="M25" s="38">
        <v>147.28</v>
      </c>
      <c r="N25" s="39">
        <f t="shared" si="0"/>
        <v>940</v>
      </c>
    </row>
    <row r="26" spans="2:14" x14ac:dyDescent="0.25">
      <c r="B26" s="42">
        <v>3</v>
      </c>
      <c r="C26" s="43" t="s">
        <v>285</v>
      </c>
      <c r="D26" s="43" t="s">
        <v>38</v>
      </c>
      <c r="E26" s="43" t="s">
        <v>44</v>
      </c>
      <c r="F26" s="44">
        <v>1300</v>
      </c>
      <c r="G26" s="68">
        <f t="shared" si="2"/>
        <v>1300</v>
      </c>
      <c r="J26" s="37">
        <v>1650</v>
      </c>
      <c r="K26" s="38">
        <v>1000</v>
      </c>
      <c r="L26" s="38">
        <v>1900</v>
      </c>
      <c r="M26" s="38">
        <v>132.55000000000001</v>
      </c>
      <c r="N26" s="39">
        <f t="shared" si="0"/>
        <v>1325</v>
      </c>
    </row>
    <row r="27" spans="2:14" x14ac:dyDescent="0.25">
      <c r="B27" s="42">
        <v>4</v>
      </c>
      <c r="C27" s="43" t="s">
        <v>286</v>
      </c>
      <c r="D27" s="43" t="s">
        <v>38</v>
      </c>
      <c r="E27" s="43" t="s">
        <v>44</v>
      </c>
      <c r="F27" s="44">
        <v>1000</v>
      </c>
      <c r="G27" s="68">
        <f>F27</f>
        <v>1000</v>
      </c>
      <c r="J27" s="37">
        <v>900</v>
      </c>
      <c r="K27" s="38">
        <v>750</v>
      </c>
      <c r="L27" s="38">
        <v>1400</v>
      </c>
      <c r="M27" s="38">
        <v>74.06</v>
      </c>
      <c r="N27" s="39">
        <f t="shared" si="0"/>
        <v>825</v>
      </c>
    </row>
    <row r="28" spans="2:14" x14ac:dyDescent="0.25">
      <c r="B28" s="42">
        <v>5</v>
      </c>
      <c r="C28" s="43" t="s">
        <v>287</v>
      </c>
      <c r="D28" s="43" t="s">
        <v>38</v>
      </c>
      <c r="E28" s="43" t="s">
        <v>44</v>
      </c>
      <c r="F28" s="44">
        <v>1200</v>
      </c>
      <c r="G28" s="68">
        <f t="shared" si="2"/>
        <v>1200</v>
      </c>
      <c r="J28" s="37">
        <v>1000</v>
      </c>
      <c r="K28" s="38">
        <v>484</v>
      </c>
      <c r="L28" s="38">
        <v>950</v>
      </c>
      <c r="M28" s="38">
        <v>74.06</v>
      </c>
      <c r="N28" s="39">
        <f t="shared" si="0"/>
        <v>717</v>
      </c>
    </row>
    <row r="29" spans="2:14" x14ac:dyDescent="0.25">
      <c r="B29" s="42">
        <v>6</v>
      </c>
      <c r="C29" s="43" t="s">
        <v>288</v>
      </c>
      <c r="D29" s="43" t="s">
        <v>38</v>
      </c>
      <c r="E29" s="43" t="s">
        <v>44</v>
      </c>
      <c r="F29" s="44">
        <v>1300</v>
      </c>
      <c r="G29" s="68">
        <f t="shared" ref="G29" si="3">F29</f>
        <v>1300</v>
      </c>
    </row>
    <row r="30" spans="2:14" x14ac:dyDescent="0.25">
      <c r="B30" s="42">
        <v>7</v>
      </c>
      <c r="C30" s="35" t="s">
        <v>41</v>
      </c>
      <c r="D30" s="43" t="s">
        <v>38</v>
      </c>
      <c r="E30" s="43" t="s">
        <v>44</v>
      </c>
      <c r="F30" s="44">
        <v>1300</v>
      </c>
      <c r="G30" s="68">
        <f t="shared" ref="G30" si="4">F30</f>
        <v>1300</v>
      </c>
    </row>
    <row r="31" spans="2:14" ht="15.75" thickBot="1" x14ac:dyDescent="0.3">
      <c r="B31" s="46"/>
      <c r="C31" s="64"/>
      <c r="D31" s="65"/>
      <c r="E31" s="48"/>
      <c r="F31" s="80" t="s">
        <v>7</v>
      </c>
      <c r="G31" s="76">
        <f>SUM(G13:G15)+SUM(G17:G22)+SUM(G24:G30)</f>
        <v>24000</v>
      </c>
    </row>
  </sheetData>
  <sheetProtection algorithmName="SHA-512" hashValue="Oln2sTs5nA759zVA2SA/AKYTcyv0WI8PPkDIergUjWaYtI7toKCuf2lvV5sJlDAWtShdXBIC7i7fbCF5cltZpQ==" saltValue="NNj73RSkYeoRvHMb3VUUSw==" spinCount="100000" sheet="1" objects="1" scenarios="1"/>
  <dataConsolidate/>
  <mergeCells count="2">
    <mergeCell ref="B2:G10"/>
    <mergeCell ref="B11:G11"/>
  </mergeCells>
  <printOptions horizontalCentered="1" verticalCentered="1"/>
  <pageMargins left="0.11811023622047245" right="0.11811023622047245" top="0.78740157480314965" bottom="0.78740157480314965"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B1:N22"/>
  <sheetViews>
    <sheetView topLeftCell="B10" zoomScale="194" workbookViewId="0">
      <selection activeCell="B22" sqref="B22:E22"/>
    </sheetView>
  </sheetViews>
  <sheetFormatPr defaultColWidth="9.140625" defaultRowHeight="15" x14ac:dyDescent="0.25"/>
  <cols>
    <col min="1" max="1" width="9.140625" style="14"/>
    <col min="2" max="2" width="73.42578125" style="14" customWidth="1"/>
    <col min="3" max="3" width="16.42578125" style="14" customWidth="1"/>
    <col min="4" max="4" width="12.85546875" style="28" customWidth="1"/>
    <col min="5" max="5" width="25" style="28" customWidth="1"/>
    <col min="6" max="6" width="27" style="28" customWidth="1"/>
    <col min="7" max="7" width="9.140625" style="14"/>
    <col min="8" max="8" width="18.42578125" style="14" hidden="1" customWidth="1"/>
    <col min="9" max="11" width="18.28515625" style="14" hidden="1" customWidth="1"/>
    <col min="12" max="12" width="0" style="14" hidden="1" customWidth="1"/>
    <col min="13" max="13" width="14.140625" style="14" hidden="1" customWidth="1"/>
    <col min="14" max="14" width="13.28515625" style="14" bestFit="1" customWidth="1"/>
    <col min="15" max="16384" width="9.140625" style="14"/>
  </cols>
  <sheetData>
    <row r="1" spans="2:14" x14ac:dyDescent="0.25">
      <c r="B1" s="291" t="s">
        <v>389</v>
      </c>
      <c r="C1" s="292"/>
      <c r="D1" s="292"/>
      <c r="E1" s="292"/>
      <c r="F1" s="293"/>
    </row>
    <row r="2" spans="2:14" x14ac:dyDescent="0.25">
      <c r="B2" s="294"/>
      <c r="C2" s="295"/>
      <c r="D2" s="295"/>
      <c r="E2" s="295"/>
      <c r="F2" s="296"/>
    </row>
    <row r="3" spans="2:14" x14ac:dyDescent="0.25">
      <c r="B3" s="294"/>
      <c r="C3" s="295"/>
      <c r="D3" s="295"/>
      <c r="E3" s="295"/>
      <c r="F3" s="296"/>
    </row>
    <row r="4" spans="2:14" x14ac:dyDescent="0.25">
      <c r="B4" s="294"/>
      <c r="C4" s="295"/>
      <c r="D4" s="295"/>
      <c r="E4" s="295"/>
      <c r="F4" s="296"/>
    </row>
    <row r="5" spans="2:14" x14ac:dyDescent="0.25">
      <c r="B5" s="294"/>
      <c r="C5" s="295"/>
      <c r="D5" s="295"/>
      <c r="E5" s="295"/>
      <c r="F5" s="296"/>
    </row>
    <row r="6" spans="2:14" x14ac:dyDescent="0.25">
      <c r="B6" s="294"/>
      <c r="C6" s="295"/>
      <c r="D6" s="295"/>
      <c r="E6" s="295"/>
      <c r="F6" s="296"/>
    </row>
    <row r="7" spans="2:14" ht="15.75" thickBot="1" x14ac:dyDescent="0.3">
      <c r="B7" s="297"/>
      <c r="C7" s="298"/>
      <c r="D7" s="298"/>
      <c r="E7" s="298"/>
      <c r="F7" s="299"/>
    </row>
    <row r="8" spans="2:14" ht="33.75" customHeight="1" x14ac:dyDescent="0.25">
      <c r="B8" s="300" t="s">
        <v>32</v>
      </c>
      <c r="C8" s="302" t="s">
        <v>33</v>
      </c>
      <c r="D8" s="304" t="s">
        <v>34</v>
      </c>
      <c r="E8" s="302" t="s">
        <v>45</v>
      </c>
      <c r="F8" s="306" t="s">
        <v>12</v>
      </c>
      <c r="H8" s="308" t="s">
        <v>179</v>
      </c>
      <c r="I8" s="309" t="s">
        <v>180</v>
      </c>
      <c r="J8" s="310" t="s">
        <v>181</v>
      </c>
      <c r="K8" s="311" t="s">
        <v>182</v>
      </c>
      <c r="L8" s="312" t="s">
        <v>187</v>
      </c>
      <c r="M8" s="312"/>
    </row>
    <row r="9" spans="2:14" x14ac:dyDescent="0.25">
      <c r="B9" s="301"/>
      <c r="C9" s="303"/>
      <c r="D9" s="305"/>
      <c r="E9" s="303"/>
      <c r="F9" s="307"/>
      <c r="H9" s="308"/>
      <c r="I9" s="309"/>
      <c r="J9" s="310"/>
      <c r="K9" s="311"/>
      <c r="L9" s="312"/>
      <c r="M9" s="312"/>
    </row>
    <row r="10" spans="2:14" x14ac:dyDescent="0.25">
      <c r="B10" s="42" t="s">
        <v>200</v>
      </c>
      <c r="C10" s="47" t="s">
        <v>392</v>
      </c>
      <c r="D10" s="47">
        <v>2</v>
      </c>
      <c r="E10" s="44">
        <v>12000</v>
      </c>
      <c r="F10" s="68">
        <f t="shared" ref="F10:F20" si="0">E10*D10</f>
        <v>24000</v>
      </c>
      <c r="H10" s="69">
        <v>25000</v>
      </c>
      <c r="I10" s="69">
        <v>12500</v>
      </c>
      <c r="J10" s="69">
        <v>23085.8</v>
      </c>
      <c r="K10" s="69">
        <v>1001.41</v>
      </c>
      <c r="L10" s="313">
        <f>MEDIAN(H10:K10)</f>
        <v>17792.900000000001</v>
      </c>
      <c r="M10" s="313"/>
      <c r="N10" s="70"/>
    </row>
    <row r="11" spans="2:14" x14ac:dyDescent="0.25">
      <c r="B11" s="42" t="s">
        <v>201</v>
      </c>
      <c r="C11" s="47" t="s">
        <v>392</v>
      </c>
      <c r="D11" s="47">
        <v>1</v>
      </c>
      <c r="E11" s="44">
        <v>16000</v>
      </c>
      <c r="F11" s="68">
        <f t="shared" si="0"/>
        <v>16000</v>
      </c>
      <c r="H11" s="69">
        <v>26500</v>
      </c>
      <c r="I11" s="69">
        <v>14500</v>
      </c>
      <c r="J11" s="69">
        <v>19238.169999999998</v>
      </c>
      <c r="K11" s="69">
        <v>1043.06</v>
      </c>
      <c r="L11" s="313">
        <f t="shared" ref="L11:L21" si="1">MEDIAN(H11:K11)</f>
        <v>16869.084999999999</v>
      </c>
      <c r="M11" s="313"/>
      <c r="N11" s="70"/>
    </row>
    <row r="12" spans="2:14" ht="15.75" x14ac:dyDescent="0.25">
      <c r="B12" s="42" t="s">
        <v>390</v>
      </c>
      <c r="C12" s="47" t="s">
        <v>392</v>
      </c>
      <c r="D12" s="47">
        <v>2</v>
      </c>
      <c r="E12" s="44">
        <v>30000</v>
      </c>
      <c r="F12" s="68">
        <f t="shared" si="0"/>
        <v>60000</v>
      </c>
      <c r="H12" s="69"/>
      <c r="I12" s="69"/>
      <c r="J12" s="69"/>
      <c r="K12" s="69"/>
      <c r="L12" s="71"/>
      <c r="M12" s="71"/>
      <c r="N12" s="70"/>
    </row>
    <row r="13" spans="2:14" ht="15.75" x14ac:dyDescent="0.25">
      <c r="B13" s="42" t="s">
        <v>391</v>
      </c>
      <c r="C13" s="47" t="s">
        <v>392</v>
      </c>
      <c r="D13" s="47">
        <v>1</v>
      </c>
      <c r="E13" s="44">
        <v>20000</v>
      </c>
      <c r="F13" s="68">
        <f t="shared" si="0"/>
        <v>20000</v>
      </c>
      <c r="H13" s="69"/>
      <c r="I13" s="69"/>
      <c r="J13" s="69"/>
      <c r="K13" s="69"/>
      <c r="L13" s="71"/>
      <c r="M13" s="71"/>
      <c r="N13" s="70"/>
    </row>
    <row r="14" spans="2:14" x14ac:dyDescent="0.25">
      <c r="B14" s="42" t="s">
        <v>216</v>
      </c>
      <c r="C14" s="47" t="s">
        <v>392</v>
      </c>
      <c r="D14" s="47">
        <v>1</v>
      </c>
      <c r="E14" s="44">
        <v>35000</v>
      </c>
      <c r="F14" s="68">
        <f t="shared" si="0"/>
        <v>35000</v>
      </c>
      <c r="H14" s="69"/>
      <c r="I14" s="69"/>
      <c r="J14" s="69"/>
      <c r="K14" s="69"/>
      <c r="L14" s="71"/>
      <c r="M14" s="71"/>
      <c r="N14" s="70"/>
    </row>
    <row r="15" spans="2:14" ht="30" x14ac:dyDescent="0.25">
      <c r="B15" s="73" t="s">
        <v>217</v>
      </c>
      <c r="C15" s="47" t="s">
        <v>392</v>
      </c>
      <c r="D15" s="47">
        <v>2</v>
      </c>
      <c r="E15" s="44">
        <v>22000</v>
      </c>
      <c r="F15" s="68">
        <f t="shared" si="0"/>
        <v>44000</v>
      </c>
      <c r="H15" s="69"/>
      <c r="I15" s="69"/>
      <c r="J15" s="69"/>
      <c r="K15" s="69"/>
      <c r="L15" s="71"/>
      <c r="M15" s="71"/>
      <c r="N15" s="70"/>
    </row>
    <row r="16" spans="2:14" x14ac:dyDescent="0.25">
      <c r="B16" s="42" t="s">
        <v>204</v>
      </c>
      <c r="C16" s="47" t="s">
        <v>392</v>
      </c>
      <c r="D16" s="47">
        <v>6</v>
      </c>
      <c r="E16" s="44">
        <v>12000</v>
      </c>
      <c r="F16" s="68">
        <f t="shared" si="0"/>
        <v>72000</v>
      </c>
      <c r="H16" s="69"/>
      <c r="I16" s="69"/>
      <c r="J16" s="69"/>
      <c r="K16" s="69"/>
      <c r="L16" s="71"/>
      <c r="M16" s="71"/>
      <c r="N16" s="70"/>
    </row>
    <row r="17" spans="2:14" ht="30" x14ac:dyDescent="0.25">
      <c r="B17" s="73" t="s">
        <v>203</v>
      </c>
      <c r="C17" s="47" t="s">
        <v>392</v>
      </c>
      <c r="D17" s="47">
        <v>12</v>
      </c>
      <c r="E17" s="44">
        <v>12000</v>
      </c>
      <c r="F17" s="68">
        <f t="shared" si="0"/>
        <v>144000</v>
      </c>
      <c r="H17" s="69"/>
      <c r="I17" s="69"/>
      <c r="J17" s="69"/>
      <c r="K17" s="69"/>
      <c r="L17" s="71"/>
      <c r="M17" s="71"/>
      <c r="N17" s="70"/>
    </row>
    <row r="18" spans="2:14" x14ac:dyDescent="0.25">
      <c r="B18" s="73" t="s">
        <v>202</v>
      </c>
      <c r="C18" s="47" t="s">
        <v>392</v>
      </c>
      <c r="D18" s="72">
        <v>3</v>
      </c>
      <c r="E18" s="44">
        <v>12000</v>
      </c>
      <c r="F18" s="68">
        <f t="shared" si="0"/>
        <v>36000</v>
      </c>
      <c r="H18" s="69">
        <v>28000</v>
      </c>
      <c r="I18" s="69">
        <v>800</v>
      </c>
      <c r="J18" s="69">
        <v>11542.9</v>
      </c>
      <c r="K18" s="69">
        <v>621.48</v>
      </c>
      <c r="L18" s="313">
        <f t="shared" si="1"/>
        <v>6171.45</v>
      </c>
      <c r="M18" s="313"/>
      <c r="N18" s="70"/>
    </row>
    <row r="19" spans="2:14" x14ac:dyDescent="0.25">
      <c r="B19" s="73" t="s">
        <v>395</v>
      </c>
      <c r="C19" s="47" t="s">
        <v>392</v>
      </c>
      <c r="D19" s="72">
        <v>3</v>
      </c>
      <c r="E19" s="44">
        <v>8000</v>
      </c>
      <c r="F19" s="68">
        <f t="shared" si="0"/>
        <v>24000</v>
      </c>
      <c r="H19" s="69">
        <v>39000</v>
      </c>
      <c r="I19" s="69">
        <v>3500</v>
      </c>
      <c r="J19" s="69">
        <v>13851.48</v>
      </c>
      <c r="K19" s="69">
        <v>1247.17</v>
      </c>
      <c r="L19" s="313">
        <f t="shared" si="1"/>
        <v>8675.74</v>
      </c>
      <c r="M19" s="313"/>
      <c r="N19" s="70"/>
    </row>
    <row r="20" spans="2:14" x14ac:dyDescent="0.25">
      <c r="B20" s="73" t="s">
        <v>396</v>
      </c>
      <c r="C20" s="47" t="s">
        <v>392</v>
      </c>
      <c r="D20" s="72">
        <v>3</v>
      </c>
      <c r="E20" s="44">
        <v>6000</v>
      </c>
      <c r="F20" s="68">
        <f t="shared" si="0"/>
        <v>18000</v>
      </c>
      <c r="H20" s="69"/>
      <c r="I20" s="69"/>
      <c r="J20" s="69"/>
      <c r="K20" s="69"/>
      <c r="L20" s="71"/>
      <c r="M20" s="71"/>
      <c r="N20" s="70"/>
    </row>
    <row r="21" spans="2:14" ht="45" x14ac:dyDescent="0.25">
      <c r="B21" s="73" t="s">
        <v>397</v>
      </c>
      <c r="C21" s="47" t="s">
        <v>392</v>
      </c>
      <c r="D21" s="72">
        <v>10</v>
      </c>
      <c r="E21" s="44">
        <v>650</v>
      </c>
      <c r="F21" s="68">
        <f>(E21*D21)*30</f>
        <v>195000</v>
      </c>
      <c r="H21" s="69">
        <v>6000</v>
      </c>
      <c r="I21" s="69">
        <v>500</v>
      </c>
      <c r="J21" s="69">
        <v>3847.63</v>
      </c>
      <c r="K21" s="69">
        <v>4.18</v>
      </c>
      <c r="L21" s="313">
        <f t="shared" si="1"/>
        <v>2173.8150000000001</v>
      </c>
      <c r="M21" s="313"/>
      <c r="N21" s="70"/>
    </row>
    <row r="22" spans="2:14" ht="16.5" thickBot="1" x14ac:dyDescent="0.3">
      <c r="B22" s="289" t="s">
        <v>7</v>
      </c>
      <c r="C22" s="290"/>
      <c r="D22" s="290"/>
      <c r="E22" s="290"/>
      <c r="F22" s="74">
        <f>SUM(F10:F21)</f>
        <v>688000</v>
      </c>
    </row>
  </sheetData>
  <sheetProtection algorithmName="SHA-512" hashValue="EjQT/6tzy56o/TYEsWdjHHgqdWob1mNEa5gUm0hoRfTjxbToedWuJmQG1jepBmiF4r+YPPShMrd9AyDun+Is0g==" saltValue="TO8maKt2C1iiEKRA4iRpCA==" spinCount="100000" sheet="1" objects="1" scenarios="1"/>
  <mergeCells count="17">
    <mergeCell ref="L10:M10"/>
    <mergeCell ref="L11:M11"/>
    <mergeCell ref="L18:M18"/>
    <mergeCell ref="L19:M19"/>
    <mergeCell ref="L21:M21"/>
    <mergeCell ref="H8:H9"/>
    <mergeCell ref="I8:I9"/>
    <mergeCell ref="J8:J9"/>
    <mergeCell ref="K8:K9"/>
    <mergeCell ref="L8:M9"/>
    <mergeCell ref="B22:E22"/>
    <mergeCell ref="B1:F7"/>
    <mergeCell ref="B8:B9"/>
    <mergeCell ref="C8:C9"/>
    <mergeCell ref="D8:D9"/>
    <mergeCell ref="E8:E9"/>
    <mergeCell ref="F8:F9"/>
  </mergeCells>
  <printOptions horizontalCentered="1" verticalCentered="1"/>
  <pageMargins left="0.11811023622047245" right="0.11811023622047245" top="0.78740157480314965" bottom="0.78740157480314965" header="0.31496062992125984" footer="0.31496062992125984"/>
  <pageSetup paperSize="9" scale="8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C1:T61"/>
  <sheetViews>
    <sheetView topLeftCell="D52" zoomScale="140" zoomScaleNormal="140" workbookViewId="0">
      <selection activeCell="G37" sqref="G37"/>
    </sheetView>
  </sheetViews>
  <sheetFormatPr defaultColWidth="9.140625" defaultRowHeight="15" x14ac:dyDescent="0.25"/>
  <cols>
    <col min="1" max="2" width="9.140625" style="14"/>
    <col min="3" max="3" width="13.85546875" style="28" customWidth="1"/>
    <col min="4" max="4" width="96.85546875" style="26" customWidth="1"/>
    <col min="5" max="5" width="10" style="28" bestFit="1" customWidth="1"/>
    <col min="6" max="6" width="14.28515625" style="28" bestFit="1" customWidth="1"/>
    <col min="7" max="7" width="28.7109375" style="14" customWidth="1"/>
    <col min="8" max="8" width="27.28515625" style="14" customWidth="1"/>
    <col min="9" max="10" width="9.140625" style="14"/>
    <col min="11" max="19" width="0" style="14" hidden="1" customWidth="1"/>
    <col min="20" max="20" width="12.42578125" style="14" hidden="1" customWidth="1"/>
    <col min="21" max="16384" width="9.140625" style="14"/>
  </cols>
  <sheetData>
    <row r="1" spans="3:20" ht="15.75" thickBot="1" x14ac:dyDescent="0.3"/>
    <row r="2" spans="3:20" ht="45" customHeight="1" x14ac:dyDescent="0.25">
      <c r="C2" s="324" t="s">
        <v>400</v>
      </c>
      <c r="D2" s="325"/>
      <c r="E2" s="325"/>
      <c r="F2" s="325"/>
      <c r="G2" s="325"/>
      <c r="H2" s="326"/>
      <c r="I2" s="86"/>
    </row>
    <row r="3" spans="3:20" x14ac:dyDescent="0.25">
      <c r="C3" s="327"/>
      <c r="D3" s="328"/>
      <c r="E3" s="328"/>
      <c r="F3" s="328"/>
      <c r="G3" s="328"/>
      <c r="H3" s="329"/>
      <c r="I3" s="86"/>
    </row>
    <row r="4" spans="3:20" x14ac:dyDescent="0.25">
      <c r="C4" s="327"/>
      <c r="D4" s="328"/>
      <c r="E4" s="328"/>
      <c r="F4" s="328"/>
      <c r="G4" s="328"/>
      <c r="H4" s="329"/>
      <c r="I4" s="86"/>
    </row>
    <row r="5" spans="3:20" x14ac:dyDescent="0.25">
      <c r="C5" s="327"/>
      <c r="D5" s="328"/>
      <c r="E5" s="328"/>
      <c r="F5" s="328"/>
      <c r="G5" s="328"/>
      <c r="H5" s="329"/>
      <c r="I5" s="86"/>
    </row>
    <row r="6" spans="3:20" x14ac:dyDescent="0.25">
      <c r="C6" s="327"/>
      <c r="D6" s="328"/>
      <c r="E6" s="328"/>
      <c r="F6" s="328"/>
      <c r="G6" s="328"/>
      <c r="H6" s="329"/>
      <c r="I6" s="86"/>
    </row>
    <row r="7" spans="3:20" x14ac:dyDescent="0.25">
      <c r="C7" s="327"/>
      <c r="D7" s="328"/>
      <c r="E7" s="328"/>
      <c r="F7" s="328"/>
      <c r="G7" s="328"/>
      <c r="H7" s="329"/>
      <c r="I7" s="86"/>
    </row>
    <row r="8" spans="3:20" x14ac:dyDescent="0.25">
      <c r="C8" s="327"/>
      <c r="D8" s="328"/>
      <c r="E8" s="328"/>
      <c r="F8" s="328"/>
      <c r="G8" s="328"/>
      <c r="H8" s="329"/>
      <c r="I8" s="86"/>
    </row>
    <row r="9" spans="3:20" ht="15.75" thickBot="1" x14ac:dyDescent="0.3">
      <c r="C9" s="330"/>
      <c r="D9" s="331"/>
      <c r="E9" s="331"/>
      <c r="F9" s="331"/>
      <c r="G9" s="331"/>
      <c r="H9" s="332"/>
      <c r="I9" s="86"/>
    </row>
    <row r="10" spans="3:20" ht="16.5" customHeight="1" x14ac:dyDescent="0.25">
      <c r="C10" s="87" t="s">
        <v>6</v>
      </c>
      <c r="D10" s="88" t="s">
        <v>46</v>
      </c>
      <c r="E10" s="87" t="s">
        <v>33</v>
      </c>
      <c r="F10" s="87" t="s">
        <v>34</v>
      </c>
      <c r="G10" s="88" t="s">
        <v>47</v>
      </c>
      <c r="H10" s="88" t="s">
        <v>48</v>
      </c>
      <c r="I10" s="86"/>
      <c r="K10" s="314" t="s">
        <v>179</v>
      </c>
      <c r="L10" s="314"/>
      <c r="M10" s="315" t="s">
        <v>180</v>
      </c>
      <c r="N10" s="315"/>
      <c r="O10" s="316" t="s">
        <v>181</v>
      </c>
      <c r="P10" s="316"/>
      <c r="Q10" s="317" t="s">
        <v>182</v>
      </c>
      <c r="R10" s="317"/>
      <c r="S10" s="318" t="s">
        <v>187</v>
      </c>
      <c r="T10" s="318"/>
    </row>
    <row r="11" spans="3:20" ht="15" customHeight="1" x14ac:dyDescent="0.25">
      <c r="C11" s="89">
        <v>1</v>
      </c>
      <c r="D11" s="336" t="s">
        <v>85</v>
      </c>
      <c r="E11" s="337"/>
      <c r="F11" s="337"/>
      <c r="G11" s="337"/>
      <c r="H11" s="338"/>
      <c r="K11" s="314"/>
      <c r="L11" s="314"/>
      <c r="M11" s="315"/>
      <c r="N11" s="315"/>
      <c r="O11" s="316"/>
      <c r="P11" s="316"/>
      <c r="Q11" s="317"/>
      <c r="R11" s="317"/>
      <c r="S11" s="318"/>
      <c r="T11" s="318"/>
    </row>
    <row r="12" spans="3:20" ht="36" customHeight="1" x14ac:dyDescent="0.25">
      <c r="C12" s="90" t="s">
        <v>13</v>
      </c>
      <c r="D12" s="94" t="s">
        <v>281</v>
      </c>
      <c r="E12" s="90" t="s">
        <v>50</v>
      </c>
      <c r="F12" s="90">
        <v>3</v>
      </c>
      <c r="G12" s="91">
        <v>400</v>
      </c>
      <c r="H12" s="92">
        <f t="shared" ref="H12:H18" si="0">F12*G12</f>
        <v>1200</v>
      </c>
      <c r="I12" s="23"/>
      <c r="K12" s="339">
        <v>535</v>
      </c>
      <c r="L12" s="339"/>
      <c r="M12" s="339">
        <v>112.5</v>
      </c>
      <c r="N12" s="339"/>
      <c r="O12" s="339">
        <v>342.69</v>
      </c>
      <c r="P12" s="339"/>
      <c r="Q12" s="339">
        <v>1150.6099999999999</v>
      </c>
      <c r="R12" s="339"/>
      <c r="S12" s="339">
        <f>MEDIAN(K12:R12)</f>
        <v>438.84500000000003</v>
      </c>
      <c r="T12" s="339"/>
    </row>
    <row r="13" spans="3:20" ht="36" customHeight="1" x14ac:dyDescent="0.25">
      <c r="C13" s="90" t="s">
        <v>49</v>
      </c>
      <c r="D13" s="94" t="s">
        <v>256</v>
      </c>
      <c r="E13" s="90" t="s">
        <v>50</v>
      </c>
      <c r="F13" s="90">
        <v>4</v>
      </c>
      <c r="G13" s="91">
        <v>500</v>
      </c>
      <c r="H13" s="92">
        <f t="shared" si="0"/>
        <v>2000</v>
      </c>
      <c r="I13" s="23"/>
      <c r="K13" s="93"/>
      <c r="L13" s="93"/>
      <c r="M13" s="93"/>
      <c r="N13" s="93"/>
      <c r="O13" s="93"/>
      <c r="P13" s="93"/>
      <c r="Q13" s="93"/>
      <c r="R13" s="93"/>
      <c r="S13" s="93"/>
      <c r="T13" s="93"/>
    </row>
    <row r="14" spans="3:20" ht="36" customHeight="1" x14ac:dyDescent="0.25">
      <c r="C14" s="90" t="s">
        <v>14</v>
      </c>
      <c r="D14" s="94" t="s">
        <v>254</v>
      </c>
      <c r="E14" s="90" t="s">
        <v>50</v>
      </c>
      <c r="F14" s="90">
        <v>1</v>
      </c>
      <c r="G14" s="91">
        <v>3200</v>
      </c>
      <c r="H14" s="92">
        <f t="shared" si="0"/>
        <v>3200</v>
      </c>
      <c r="I14" s="23"/>
      <c r="K14" s="339">
        <v>8735</v>
      </c>
      <c r="L14" s="339"/>
      <c r="M14" s="339">
        <v>750</v>
      </c>
      <c r="N14" s="339"/>
      <c r="O14" s="339">
        <v>9735.44</v>
      </c>
      <c r="P14" s="339"/>
      <c r="Q14" s="339">
        <v>204933.05</v>
      </c>
      <c r="R14" s="339"/>
      <c r="S14" s="339">
        <f t="shared" ref="S14:S60" si="1">MEDIAN(K14:R14)</f>
        <v>9235.2200000000012</v>
      </c>
      <c r="T14" s="339"/>
    </row>
    <row r="15" spans="3:20" ht="36" customHeight="1" x14ac:dyDescent="0.25">
      <c r="C15" s="90" t="s">
        <v>15</v>
      </c>
      <c r="D15" s="94" t="s">
        <v>255</v>
      </c>
      <c r="E15" s="90" t="s">
        <v>50</v>
      </c>
      <c r="F15" s="90">
        <v>1</v>
      </c>
      <c r="G15" s="91">
        <v>3200</v>
      </c>
      <c r="H15" s="92">
        <f t="shared" si="0"/>
        <v>3200</v>
      </c>
      <c r="I15" s="23"/>
      <c r="K15" s="339">
        <v>7000</v>
      </c>
      <c r="L15" s="339"/>
      <c r="M15" s="339">
        <v>375</v>
      </c>
      <c r="N15" s="339"/>
      <c r="O15" s="339">
        <v>1947.09</v>
      </c>
      <c r="P15" s="339"/>
      <c r="Q15" s="339">
        <v>14990.76</v>
      </c>
      <c r="R15" s="339"/>
      <c r="S15" s="339">
        <f t="shared" si="1"/>
        <v>4473.5450000000001</v>
      </c>
      <c r="T15" s="339"/>
    </row>
    <row r="16" spans="3:20" ht="36" customHeight="1" x14ac:dyDescent="0.25">
      <c r="C16" s="90" t="s">
        <v>16</v>
      </c>
      <c r="D16" s="94" t="s">
        <v>258</v>
      </c>
      <c r="E16" s="90" t="s">
        <v>50</v>
      </c>
      <c r="F16" s="90">
        <v>4</v>
      </c>
      <c r="G16" s="91">
        <v>350</v>
      </c>
      <c r="H16" s="92">
        <f t="shared" si="0"/>
        <v>1400</v>
      </c>
      <c r="I16" s="23"/>
      <c r="K16" s="93"/>
      <c r="L16" s="93"/>
      <c r="M16" s="93"/>
      <c r="N16" s="93"/>
      <c r="O16" s="93"/>
      <c r="P16" s="93"/>
      <c r="Q16" s="93"/>
      <c r="R16" s="93"/>
      <c r="S16" s="93"/>
      <c r="T16" s="93"/>
    </row>
    <row r="17" spans="3:20" ht="21.75" customHeight="1" x14ac:dyDescent="0.25">
      <c r="C17" s="90" t="s">
        <v>17</v>
      </c>
      <c r="D17" s="94" t="s">
        <v>51</v>
      </c>
      <c r="E17" s="90" t="s">
        <v>50</v>
      </c>
      <c r="F17" s="90">
        <v>3000</v>
      </c>
      <c r="G17" s="91">
        <v>4</v>
      </c>
      <c r="H17" s="92">
        <f t="shared" si="0"/>
        <v>12000</v>
      </c>
      <c r="I17" s="23"/>
      <c r="K17" s="339">
        <v>0.06</v>
      </c>
      <c r="L17" s="339"/>
      <c r="M17" s="339">
        <v>0.01</v>
      </c>
      <c r="N17" s="339"/>
      <c r="O17" s="339">
        <v>0.06</v>
      </c>
      <c r="P17" s="339"/>
      <c r="Q17" s="339">
        <v>0.12</v>
      </c>
      <c r="R17" s="339"/>
      <c r="S17" s="339">
        <f t="shared" si="1"/>
        <v>0.06</v>
      </c>
      <c r="T17" s="339"/>
    </row>
    <row r="18" spans="3:20" ht="21.75" customHeight="1" x14ac:dyDescent="0.25">
      <c r="C18" s="90" t="s">
        <v>30</v>
      </c>
      <c r="D18" s="94" t="s">
        <v>52</v>
      </c>
      <c r="E18" s="90" t="s">
        <v>55</v>
      </c>
      <c r="F18" s="90">
        <v>400</v>
      </c>
      <c r="G18" s="91">
        <v>13</v>
      </c>
      <c r="H18" s="92">
        <f t="shared" si="0"/>
        <v>5200</v>
      </c>
      <c r="I18" s="23"/>
      <c r="K18" s="344">
        <v>0.35</v>
      </c>
      <c r="L18" s="344"/>
      <c r="M18" s="339">
        <v>0.06</v>
      </c>
      <c r="N18" s="339"/>
      <c r="O18" s="339">
        <v>0.47</v>
      </c>
      <c r="P18" s="339"/>
      <c r="Q18" s="339">
        <v>3.18</v>
      </c>
      <c r="R18" s="339"/>
      <c r="S18" s="339">
        <f t="shared" si="1"/>
        <v>0.41</v>
      </c>
      <c r="T18" s="339"/>
    </row>
    <row r="19" spans="3:20" ht="15" customHeight="1" x14ac:dyDescent="0.25">
      <c r="C19" s="89">
        <v>2</v>
      </c>
      <c r="D19" s="333" t="s">
        <v>84</v>
      </c>
      <c r="E19" s="334"/>
      <c r="F19" s="334"/>
      <c r="G19" s="334"/>
      <c r="H19" s="335"/>
      <c r="I19" s="23"/>
      <c r="K19" s="340"/>
      <c r="L19" s="340"/>
      <c r="M19" s="341"/>
      <c r="N19" s="341"/>
      <c r="O19" s="342"/>
      <c r="P19" s="342"/>
      <c r="Q19" s="343"/>
      <c r="R19" s="343"/>
      <c r="S19" s="339"/>
      <c r="T19" s="339"/>
    </row>
    <row r="20" spans="3:20" s="28" customFormat="1" ht="40.5" customHeight="1" x14ac:dyDescent="0.25">
      <c r="C20" s="90" t="s">
        <v>18</v>
      </c>
      <c r="D20" s="94" t="s">
        <v>251</v>
      </c>
      <c r="E20" s="90" t="s">
        <v>54</v>
      </c>
      <c r="F20" s="90">
        <v>1500</v>
      </c>
      <c r="G20" s="91">
        <v>4</v>
      </c>
      <c r="H20" s="92">
        <f>F20*G20</f>
        <v>6000</v>
      </c>
      <c r="I20" s="27"/>
      <c r="K20" s="345">
        <v>4</v>
      </c>
      <c r="L20" s="345"/>
      <c r="M20" s="345">
        <v>0.83</v>
      </c>
      <c r="N20" s="345"/>
      <c r="O20" s="345">
        <v>8.27</v>
      </c>
      <c r="P20" s="345"/>
      <c r="Q20" s="345">
        <v>9.58</v>
      </c>
      <c r="R20" s="345"/>
      <c r="S20" s="345">
        <f t="shared" si="1"/>
        <v>6.1349999999999998</v>
      </c>
      <c r="T20" s="345"/>
    </row>
    <row r="21" spans="3:20" s="28" customFormat="1" ht="40.5" customHeight="1" x14ac:dyDescent="0.25">
      <c r="C21" s="90" t="s">
        <v>56</v>
      </c>
      <c r="D21" s="94" t="s">
        <v>252</v>
      </c>
      <c r="E21" s="90" t="s">
        <v>54</v>
      </c>
      <c r="F21" s="90">
        <v>1500</v>
      </c>
      <c r="G21" s="91">
        <v>4.5</v>
      </c>
      <c r="H21" s="92">
        <f>F21*G21</f>
        <v>6750</v>
      </c>
      <c r="I21" s="27"/>
      <c r="K21" s="345">
        <v>4.5</v>
      </c>
      <c r="L21" s="345"/>
      <c r="M21" s="345">
        <v>0.9</v>
      </c>
      <c r="N21" s="345"/>
      <c r="O21" s="345">
        <v>8.93</v>
      </c>
      <c r="P21" s="345"/>
      <c r="Q21" s="345">
        <v>10.75</v>
      </c>
      <c r="R21" s="345"/>
      <c r="S21" s="345">
        <f t="shared" si="1"/>
        <v>6.7149999999999999</v>
      </c>
      <c r="T21" s="345"/>
    </row>
    <row r="22" spans="3:20" ht="20.25" customHeight="1" x14ac:dyDescent="0.25">
      <c r="C22" s="90" t="s">
        <v>19</v>
      </c>
      <c r="D22" s="94" t="s">
        <v>57</v>
      </c>
      <c r="E22" s="90" t="s">
        <v>54</v>
      </c>
      <c r="F22" s="90">
        <v>3000</v>
      </c>
      <c r="G22" s="91">
        <v>1</v>
      </c>
      <c r="H22" s="92">
        <f>F22*G22</f>
        <v>3000</v>
      </c>
      <c r="I22" s="23"/>
      <c r="K22" s="339">
        <v>0.67</v>
      </c>
      <c r="L22" s="339"/>
      <c r="M22" s="339">
        <v>0.09</v>
      </c>
      <c r="N22" s="339"/>
      <c r="O22" s="339">
        <v>0.62</v>
      </c>
      <c r="P22" s="339"/>
      <c r="Q22" s="339">
        <v>5.34</v>
      </c>
      <c r="R22" s="339"/>
      <c r="S22" s="339">
        <f t="shared" si="1"/>
        <v>0.64500000000000002</v>
      </c>
      <c r="T22" s="339"/>
    </row>
    <row r="23" spans="3:20" ht="15" customHeight="1" x14ac:dyDescent="0.25">
      <c r="C23" s="89">
        <v>3</v>
      </c>
      <c r="D23" s="333" t="s">
        <v>83</v>
      </c>
      <c r="E23" s="334"/>
      <c r="F23" s="334"/>
      <c r="G23" s="334"/>
      <c r="H23" s="335"/>
      <c r="I23" s="23"/>
      <c r="K23" s="346"/>
      <c r="L23" s="346"/>
      <c r="M23" s="341"/>
      <c r="N23" s="341"/>
      <c r="O23" s="342"/>
      <c r="P23" s="342"/>
      <c r="Q23" s="343"/>
      <c r="R23" s="343"/>
      <c r="S23" s="339"/>
      <c r="T23" s="339"/>
    </row>
    <row r="24" spans="3:20" ht="33.75" customHeight="1" x14ac:dyDescent="0.25">
      <c r="C24" s="90" t="s">
        <v>21</v>
      </c>
      <c r="D24" s="94" t="s">
        <v>263</v>
      </c>
      <c r="E24" s="90" t="s">
        <v>27</v>
      </c>
      <c r="F24" s="90">
        <v>25</v>
      </c>
      <c r="G24" s="95">
        <v>300</v>
      </c>
      <c r="H24" s="96">
        <f t="shared" ref="H24:H31" si="2">F24*G24</f>
        <v>7500</v>
      </c>
      <c r="I24" s="23"/>
      <c r="K24" s="339">
        <v>367</v>
      </c>
      <c r="L24" s="339"/>
      <c r="M24" s="339">
        <v>67.5</v>
      </c>
      <c r="N24" s="339"/>
      <c r="O24" s="339">
        <v>1210.8900000000001</v>
      </c>
      <c r="P24" s="339"/>
      <c r="Q24" s="339">
        <v>575.29</v>
      </c>
      <c r="R24" s="339"/>
      <c r="S24" s="339">
        <f t="shared" si="1"/>
        <v>471.14499999999998</v>
      </c>
      <c r="T24" s="339"/>
    </row>
    <row r="25" spans="3:20" ht="33.75" customHeight="1" x14ac:dyDescent="0.25">
      <c r="C25" s="90" t="s">
        <v>22</v>
      </c>
      <c r="D25" s="94" t="s">
        <v>271</v>
      </c>
      <c r="E25" s="90" t="s">
        <v>27</v>
      </c>
      <c r="F25" s="90">
        <v>4</v>
      </c>
      <c r="G25" s="95">
        <v>400</v>
      </c>
      <c r="H25" s="96">
        <f t="shared" si="2"/>
        <v>1600</v>
      </c>
      <c r="I25" s="23"/>
      <c r="K25" s="93"/>
      <c r="L25" s="93"/>
      <c r="M25" s="93"/>
      <c r="N25" s="93"/>
      <c r="O25" s="93"/>
      <c r="P25" s="93"/>
      <c r="Q25" s="93"/>
      <c r="R25" s="93"/>
      <c r="S25" s="93"/>
      <c r="T25" s="93"/>
    </row>
    <row r="26" spans="3:20" ht="33.75" customHeight="1" x14ac:dyDescent="0.25">
      <c r="C26" s="90" t="s">
        <v>23</v>
      </c>
      <c r="D26" s="94" t="s">
        <v>264</v>
      </c>
      <c r="E26" s="90" t="s">
        <v>50</v>
      </c>
      <c r="F26" s="90">
        <v>5</v>
      </c>
      <c r="G26" s="95">
        <v>90</v>
      </c>
      <c r="H26" s="96">
        <f t="shared" si="2"/>
        <v>450</v>
      </c>
      <c r="I26" s="23"/>
      <c r="K26" s="93"/>
      <c r="L26" s="93"/>
      <c r="M26" s="93"/>
      <c r="N26" s="93"/>
      <c r="O26" s="93"/>
      <c r="P26" s="93"/>
      <c r="Q26" s="93"/>
      <c r="R26" s="93"/>
      <c r="S26" s="93"/>
      <c r="T26" s="93"/>
    </row>
    <row r="27" spans="3:20" ht="34.5" customHeight="1" x14ac:dyDescent="0.25">
      <c r="C27" s="90" t="s">
        <v>24</v>
      </c>
      <c r="D27" s="94" t="s">
        <v>275</v>
      </c>
      <c r="E27" s="90" t="s">
        <v>273</v>
      </c>
      <c r="F27" s="90">
        <v>2</v>
      </c>
      <c r="G27" s="95">
        <v>250</v>
      </c>
      <c r="H27" s="96">
        <f t="shared" si="2"/>
        <v>500</v>
      </c>
      <c r="I27" s="23"/>
      <c r="K27" s="93"/>
      <c r="L27" s="93"/>
      <c r="M27" s="93"/>
      <c r="N27" s="93"/>
      <c r="O27" s="93"/>
      <c r="P27" s="93"/>
      <c r="Q27" s="93"/>
      <c r="R27" s="93"/>
      <c r="S27" s="93"/>
      <c r="T27" s="93"/>
    </row>
    <row r="28" spans="3:20" ht="35.25" customHeight="1" x14ac:dyDescent="0.25">
      <c r="C28" s="90" t="s">
        <v>59</v>
      </c>
      <c r="D28" s="94" t="s">
        <v>276</v>
      </c>
      <c r="E28" s="90" t="s">
        <v>273</v>
      </c>
      <c r="F28" s="90">
        <v>2</v>
      </c>
      <c r="G28" s="95">
        <v>270</v>
      </c>
      <c r="H28" s="96">
        <f t="shared" si="2"/>
        <v>540</v>
      </c>
      <c r="I28" s="23"/>
      <c r="K28" s="93"/>
      <c r="L28" s="93"/>
      <c r="M28" s="93"/>
      <c r="N28" s="93"/>
      <c r="O28" s="93"/>
      <c r="P28" s="93"/>
      <c r="Q28" s="93"/>
      <c r="R28" s="93"/>
      <c r="S28" s="93"/>
      <c r="T28" s="93"/>
    </row>
    <row r="29" spans="3:20" ht="19.5" customHeight="1" x14ac:dyDescent="0.25">
      <c r="C29" s="90" t="s">
        <v>59</v>
      </c>
      <c r="D29" s="94" t="s">
        <v>277</v>
      </c>
      <c r="E29" s="90" t="s">
        <v>50</v>
      </c>
      <c r="F29" s="90">
        <v>45</v>
      </c>
      <c r="G29" s="95">
        <v>230</v>
      </c>
      <c r="H29" s="96">
        <f t="shared" si="2"/>
        <v>10350</v>
      </c>
      <c r="I29" s="23"/>
      <c r="K29" s="339">
        <v>375</v>
      </c>
      <c r="L29" s="339"/>
      <c r="M29" s="339">
        <v>101.25</v>
      </c>
      <c r="N29" s="339"/>
      <c r="O29" s="339">
        <v>2977.59</v>
      </c>
      <c r="P29" s="339"/>
      <c r="Q29" s="339">
        <v>904.04</v>
      </c>
      <c r="R29" s="339"/>
      <c r="S29" s="339">
        <f t="shared" si="1"/>
        <v>639.52</v>
      </c>
      <c r="T29" s="339"/>
    </row>
    <row r="30" spans="3:20" ht="19.5" customHeight="1" x14ac:dyDescent="0.25">
      <c r="C30" s="90" t="s">
        <v>270</v>
      </c>
      <c r="D30" s="94" t="s">
        <v>60</v>
      </c>
      <c r="E30" s="90" t="s">
        <v>53</v>
      </c>
      <c r="F30" s="90">
        <v>15</v>
      </c>
      <c r="G30" s="95">
        <v>7</v>
      </c>
      <c r="H30" s="96">
        <f t="shared" si="2"/>
        <v>105</v>
      </c>
      <c r="I30" s="23"/>
      <c r="K30" s="339">
        <v>5.7</v>
      </c>
      <c r="L30" s="339"/>
      <c r="M30" s="339">
        <v>1.88</v>
      </c>
      <c r="N30" s="339"/>
      <c r="O30" s="339">
        <v>19.47</v>
      </c>
      <c r="P30" s="339"/>
      <c r="Q30" s="339">
        <v>7</v>
      </c>
      <c r="R30" s="339"/>
      <c r="S30" s="339">
        <f t="shared" si="1"/>
        <v>6.35</v>
      </c>
      <c r="T30" s="339"/>
    </row>
    <row r="31" spans="3:20" ht="19.5" customHeight="1" x14ac:dyDescent="0.25">
      <c r="C31" s="90" t="s">
        <v>274</v>
      </c>
      <c r="D31" s="109" t="s">
        <v>61</v>
      </c>
      <c r="E31" s="47" t="s">
        <v>53</v>
      </c>
      <c r="F31" s="47">
        <v>150</v>
      </c>
      <c r="G31" s="95">
        <v>1</v>
      </c>
      <c r="H31" s="96">
        <f t="shared" si="2"/>
        <v>150</v>
      </c>
      <c r="I31" s="23"/>
      <c r="K31" s="339">
        <v>1</v>
      </c>
      <c r="L31" s="339"/>
      <c r="M31" s="339">
        <v>0.19</v>
      </c>
      <c r="N31" s="339"/>
      <c r="O31" s="339">
        <v>1.95</v>
      </c>
      <c r="P31" s="339"/>
      <c r="Q31" s="339">
        <v>2.67</v>
      </c>
      <c r="R31" s="339"/>
      <c r="S31" s="339">
        <f t="shared" si="1"/>
        <v>1.4750000000000001</v>
      </c>
      <c r="T31" s="339"/>
    </row>
    <row r="32" spans="3:20" ht="15.75" x14ac:dyDescent="0.25">
      <c r="C32" s="97">
        <v>4</v>
      </c>
      <c r="D32" s="319" t="s">
        <v>82</v>
      </c>
      <c r="E32" s="320"/>
      <c r="F32" s="320"/>
      <c r="G32" s="320"/>
      <c r="H32" s="321"/>
      <c r="K32" s="346"/>
      <c r="L32" s="346"/>
      <c r="M32" s="341"/>
      <c r="N32" s="341"/>
      <c r="O32" s="342"/>
      <c r="P32" s="342"/>
      <c r="Q32" s="343"/>
      <c r="R32" s="343"/>
      <c r="S32" s="339"/>
      <c r="T32" s="339"/>
    </row>
    <row r="33" spans="3:20" ht="22.5" customHeight="1" x14ac:dyDescent="0.25">
      <c r="C33" s="47" t="s">
        <v>25</v>
      </c>
      <c r="D33" s="109" t="s">
        <v>393</v>
      </c>
      <c r="E33" s="47" t="s">
        <v>27</v>
      </c>
      <c r="F33" s="47">
        <v>2</v>
      </c>
      <c r="G33" s="99">
        <v>85</v>
      </c>
      <c r="H33" s="100">
        <f>F33*G33</f>
        <v>170</v>
      </c>
      <c r="K33" s="339">
        <v>85</v>
      </c>
      <c r="L33" s="339"/>
      <c r="M33" s="339">
        <v>26.25</v>
      </c>
      <c r="N33" s="339"/>
      <c r="O33" s="339">
        <v>231.59</v>
      </c>
      <c r="P33" s="339"/>
      <c r="Q33" s="339">
        <v>114.81</v>
      </c>
      <c r="R33" s="339"/>
      <c r="S33" s="339">
        <f t="shared" si="1"/>
        <v>99.905000000000001</v>
      </c>
      <c r="T33" s="339"/>
    </row>
    <row r="34" spans="3:20" ht="15.75" x14ac:dyDescent="0.25">
      <c r="C34" s="97">
        <v>5</v>
      </c>
      <c r="D34" s="319" t="s">
        <v>81</v>
      </c>
      <c r="E34" s="320"/>
      <c r="F34" s="320"/>
      <c r="G34" s="320"/>
      <c r="H34" s="321"/>
      <c r="K34" s="346"/>
      <c r="L34" s="346"/>
      <c r="M34" s="341"/>
      <c r="N34" s="341"/>
      <c r="O34" s="342"/>
      <c r="P34" s="342"/>
      <c r="Q34" s="343"/>
      <c r="R34" s="343"/>
      <c r="S34" s="339"/>
      <c r="T34" s="339"/>
    </row>
    <row r="35" spans="3:20" ht="38.25" customHeight="1" x14ac:dyDescent="0.25">
      <c r="C35" s="47" t="s">
        <v>26</v>
      </c>
      <c r="D35" s="109" t="s">
        <v>294</v>
      </c>
      <c r="E35" s="47" t="s">
        <v>50</v>
      </c>
      <c r="F35" s="47">
        <v>2</v>
      </c>
      <c r="G35" s="101">
        <v>4000</v>
      </c>
      <c r="H35" s="100">
        <f t="shared" ref="H35:H41" si="3">F35*G35</f>
        <v>8000</v>
      </c>
      <c r="K35" s="339">
        <v>4000</v>
      </c>
      <c r="L35" s="339"/>
      <c r="M35" s="339">
        <v>787.5</v>
      </c>
      <c r="N35" s="339"/>
      <c r="O35" s="339">
        <v>5062.43</v>
      </c>
      <c r="P35" s="339"/>
      <c r="Q35" s="339">
        <v>3337.41</v>
      </c>
      <c r="R35" s="339"/>
      <c r="S35" s="339">
        <f t="shared" si="1"/>
        <v>3668.7049999999999</v>
      </c>
      <c r="T35" s="339"/>
    </row>
    <row r="36" spans="3:20" ht="21.75" customHeight="1" x14ac:dyDescent="0.25">
      <c r="C36" s="47" t="s">
        <v>62</v>
      </c>
      <c r="D36" s="115" t="s">
        <v>64</v>
      </c>
      <c r="E36" s="47" t="s">
        <v>50</v>
      </c>
      <c r="F36" s="47">
        <v>1</v>
      </c>
      <c r="G36" s="101">
        <v>508.14</v>
      </c>
      <c r="H36" s="100">
        <f t="shared" si="3"/>
        <v>508.14</v>
      </c>
      <c r="K36" s="339">
        <v>500</v>
      </c>
      <c r="L36" s="339"/>
      <c r="M36" s="339">
        <v>18.75</v>
      </c>
      <c r="N36" s="339"/>
      <c r="O36" s="339">
        <v>224.3</v>
      </c>
      <c r="P36" s="339"/>
      <c r="Q36" s="339">
        <v>698.62</v>
      </c>
      <c r="R36" s="339"/>
      <c r="S36" s="339">
        <f t="shared" si="1"/>
        <v>362.15</v>
      </c>
      <c r="T36" s="339"/>
    </row>
    <row r="37" spans="3:20" ht="21.75" customHeight="1" x14ac:dyDescent="0.25">
      <c r="C37" s="47" t="s">
        <v>63</v>
      </c>
      <c r="D37" s="109" t="s">
        <v>240</v>
      </c>
      <c r="E37" s="47" t="s">
        <v>50</v>
      </c>
      <c r="F37" s="47">
        <v>3</v>
      </c>
      <c r="G37" s="99">
        <v>5835</v>
      </c>
      <c r="H37" s="100">
        <f t="shared" si="3"/>
        <v>17505</v>
      </c>
      <c r="K37" s="339">
        <v>5835</v>
      </c>
      <c r="L37" s="339"/>
      <c r="M37" s="339">
        <v>750</v>
      </c>
      <c r="N37" s="339"/>
      <c r="O37" s="339">
        <v>9735.44</v>
      </c>
      <c r="P37" s="339"/>
      <c r="Q37" s="339">
        <v>3399.69</v>
      </c>
      <c r="R37" s="339"/>
      <c r="S37" s="339">
        <f t="shared" si="1"/>
        <v>4617.3450000000003</v>
      </c>
      <c r="T37" s="339"/>
    </row>
    <row r="38" spans="3:20" ht="21.75" customHeight="1" x14ac:dyDescent="0.25">
      <c r="C38" s="47" t="s">
        <v>65</v>
      </c>
      <c r="D38" s="109" t="s">
        <v>241</v>
      </c>
      <c r="E38" s="47" t="s">
        <v>50</v>
      </c>
      <c r="F38" s="47">
        <v>2</v>
      </c>
      <c r="G38" s="99">
        <v>8000</v>
      </c>
      <c r="H38" s="100">
        <f t="shared" si="3"/>
        <v>16000</v>
      </c>
      <c r="K38" s="339">
        <v>14165</v>
      </c>
      <c r="L38" s="339"/>
      <c r="M38" s="339">
        <v>1125</v>
      </c>
      <c r="N38" s="339"/>
      <c r="O38" s="339">
        <v>17523.79</v>
      </c>
      <c r="P38" s="339"/>
      <c r="Q38" s="339">
        <v>22827.19</v>
      </c>
      <c r="R38" s="339"/>
      <c r="S38" s="339">
        <f t="shared" si="1"/>
        <v>15844.395</v>
      </c>
      <c r="T38" s="339"/>
    </row>
    <row r="39" spans="3:20" ht="21.75" customHeight="1" x14ac:dyDescent="0.25">
      <c r="C39" s="47" t="s">
        <v>66</v>
      </c>
      <c r="D39" s="109" t="s">
        <v>242</v>
      </c>
      <c r="E39" s="47" t="s">
        <v>50</v>
      </c>
      <c r="F39" s="47">
        <v>1</v>
      </c>
      <c r="G39" s="99">
        <v>1500</v>
      </c>
      <c r="H39" s="100">
        <f t="shared" si="3"/>
        <v>1500</v>
      </c>
      <c r="K39" s="339">
        <v>1500</v>
      </c>
      <c r="L39" s="339"/>
      <c r="M39" s="339">
        <v>22.5</v>
      </c>
      <c r="N39" s="339"/>
      <c r="O39" s="339">
        <v>778.83</v>
      </c>
      <c r="P39" s="339"/>
      <c r="Q39" s="339">
        <v>2966.33</v>
      </c>
      <c r="R39" s="339"/>
      <c r="S39" s="339">
        <f t="shared" si="1"/>
        <v>1139.415</v>
      </c>
      <c r="T39" s="339"/>
    </row>
    <row r="40" spans="3:20" ht="21.75" customHeight="1" x14ac:dyDescent="0.25">
      <c r="C40" s="47" t="s">
        <v>67</v>
      </c>
      <c r="D40" s="109" t="s">
        <v>244</v>
      </c>
      <c r="E40" s="47" t="s">
        <v>243</v>
      </c>
      <c r="F40" s="47">
        <v>1</v>
      </c>
      <c r="G40" s="99">
        <v>2000</v>
      </c>
      <c r="H40" s="100">
        <f t="shared" si="3"/>
        <v>2000</v>
      </c>
      <c r="K40" s="93"/>
      <c r="L40" s="93"/>
      <c r="M40" s="93"/>
      <c r="N40" s="93"/>
      <c r="O40" s="93"/>
      <c r="P40" s="93"/>
      <c r="Q40" s="93"/>
      <c r="R40" s="93"/>
      <c r="S40" s="93"/>
      <c r="T40" s="93"/>
    </row>
    <row r="41" spans="3:20" ht="21.75" customHeight="1" x14ac:dyDescent="0.25">
      <c r="C41" s="47" t="s">
        <v>68</v>
      </c>
      <c r="D41" s="109" t="s">
        <v>247</v>
      </c>
      <c r="E41" s="47" t="s">
        <v>50</v>
      </c>
      <c r="F41" s="47">
        <v>1</v>
      </c>
      <c r="G41" s="99">
        <v>600</v>
      </c>
      <c r="H41" s="100">
        <f t="shared" si="3"/>
        <v>600</v>
      </c>
      <c r="K41" s="339">
        <v>600</v>
      </c>
      <c r="L41" s="339"/>
      <c r="M41" s="339">
        <v>900</v>
      </c>
      <c r="N41" s="339"/>
      <c r="O41" s="339">
        <v>8601.94</v>
      </c>
      <c r="P41" s="339"/>
      <c r="Q41" s="339">
        <v>908.74</v>
      </c>
      <c r="R41" s="339"/>
      <c r="S41" s="339">
        <f t="shared" si="1"/>
        <v>904.37</v>
      </c>
      <c r="T41" s="339"/>
    </row>
    <row r="42" spans="3:20" ht="15.75" x14ac:dyDescent="0.25">
      <c r="C42" s="89">
        <v>6</v>
      </c>
      <c r="D42" s="319" t="s">
        <v>80</v>
      </c>
      <c r="E42" s="320"/>
      <c r="F42" s="320"/>
      <c r="G42" s="320"/>
      <c r="H42" s="321"/>
      <c r="K42" s="346"/>
      <c r="L42" s="346"/>
      <c r="M42" s="341"/>
      <c r="N42" s="341"/>
      <c r="O42" s="342"/>
      <c r="P42" s="342"/>
      <c r="Q42" s="343"/>
      <c r="R42" s="343"/>
      <c r="S42" s="339"/>
      <c r="T42" s="339"/>
    </row>
    <row r="43" spans="3:20" ht="41.25" customHeight="1" x14ac:dyDescent="0.25">
      <c r="C43" s="47" t="s">
        <v>28</v>
      </c>
      <c r="D43" s="109" t="s">
        <v>69</v>
      </c>
      <c r="E43" s="47" t="s">
        <v>70</v>
      </c>
      <c r="F43" s="47">
        <v>1</v>
      </c>
      <c r="G43" s="99">
        <v>47</v>
      </c>
      <c r="H43" s="100">
        <f>F43*G43</f>
        <v>47</v>
      </c>
      <c r="K43" s="339">
        <v>47</v>
      </c>
      <c r="L43" s="339"/>
      <c r="M43" s="339">
        <v>3</v>
      </c>
      <c r="N43" s="339"/>
      <c r="O43" s="339">
        <v>66.17</v>
      </c>
      <c r="P43" s="339"/>
      <c r="Q43" s="339">
        <v>16.510000000000002</v>
      </c>
      <c r="R43" s="339"/>
      <c r="S43" s="339">
        <f t="shared" si="1"/>
        <v>31.755000000000003</v>
      </c>
      <c r="T43" s="339"/>
    </row>
    <row r="44" spans="3:20" ht="21" customHeight="1" x14ac:dyDescent="0.25">
      <c r="C44" s="47" t="s">
        <v>71</v>
      </c>
      <c r="D44" s="109" t="s">
        <v>72</v>
      </c>
      <c r="E44" s="47" t="s">
        <v>70</v>
      </c>
      <c r="F44" s="47">
        <v>2</v>
      </c>
      <c r="G44" s="99">
        <v>17</v>
      </c>
      <c r="H44" s="100">
        <f>F44*G44</f>
        <v>34</v>
      </c>
      <c r="K44" s="339">
        <v>17</v>
      </c>
      <c r="L44" s="339"/>
      <c r="M44" s="339">
        <v>3.75</v>
      </c>
      <c r="N44" s="339"/>
      <c r="O44" s="339">
        <v>66.17</v>
      </c>
      <c r="P44" s="339"/>
      <c r="Q44" s="339">
        <v>10.51</v>
      </c>
      <c r="R44" s="339"/>
      <c r="S44" s="339">
        <f t="shared" si="1"/>
        <v>13.754999999999999</v>
      </c>
      <c r="T44" s="339"/>
    </row>
    <row r="45" spans="3:20" ht="15.75" x14ac:dyDescent="0.25">
      <c r="C45" s="89">
        <v>7</v>
      </c>
      <c r="D45" s="319" t="s">
        <v>79</v>
      </c>
      <c r="E45" s="320"/>
      <c r="F45" s="320"/>
      <c r="G45" s="320"/>
      <c r="H45" s="321"/>
      <c r="K45" s="346"/>
      <c r="L45" s="346"/>
      <c r="M45" s="341"/>
      <c r="N45" s="341"/>
      <c r="O45" s="342"/>
      <c r="P45" s="342"/>
      <c r="Q45" s="343"/>
      <c r="R45" s="343"/>
      <c r="S45" s="339"/>
      <c r="T45" s="339"/>
    </row>
    <row r="46" spans="3:20" ht="150" x14ac:dyDescent="0.25">
      <c r="C46" s="47" t="s">
        <v>29</v>
      </c>
      <c r="D46" s="102" t="s">
        <v>73</v>
      </c>
      <c r="E46" s="47" t="s">
        <v>70</v>
      </c>
      <c r="F46" s="47">
        <v>1</v>
      </c>
      <c r="G46" s="99">
        <v>800</v>
      </c>
      <c r="H46" s="100">
        <f>F46*G46</f>
        <v>800</v>
      </c>
      <c r="K46" s="339">
        <v>800</v>
      </c>
      <c r="L46" s="339"/>
      <c r="M46" s="339">
        <v>3.56</v>
      </c>
      <c r="N46" s="339"/>
      <c r="O46" s="339">
        <v>132.34</v>
      </c>
      <c r="P46" s="339"/>
      <c r="Q46" s="339">
        <v>592.07000000000005</v>
      </c>
      <c r="R46" s="339"/>
      <c r="S46" s="339">
        <f t="shared" si="1"/>
        <v>362.20500000000004</v>
      </c>
      <c r="T46" s="339"/>
    </row>
    <row r="47" spans="3:20" ht="15.75" x14ac:dyDescent="0.25">
      <c r="C47" s="89">
        <v>8</v>
      </c>
      <c r="D47" s="319" t="s">
        <v>86</v>
      </c>
      <c r="E47" s="320"/>
      <c r="F47" s="320"/>
      <c r="G47" s="320"/>
      <c r="H47" s="321"/>
      <c r="K47" s="346"/>
      <c r="L47" s="346"/>
      <c r="M47" s="341"/>
      <c r="N47" s="341"/>
      <c r="O47" s="342"/>
      <c r="P47" s="342"/>
      <c r="Q47" s="343"/>
      <c r="R47" s="343"/>
      <c r="S47" s="339"/>
      <c r="T47" s="339"/>
    </row>
    <row r="48" spans="3:20" ht="71.25" customHeight="1" x14ac:dyDescent="0.25">
      <c r="C48" s="47" t="s">
        <v>74</v>
      </c>
      <c r="D48" s="102" t="s">
        <v>75</v>
      </c>
      <c r="E48" s="47" t="s">
        <v>70</v>
      </c>
      <c r="F48" s="47">
        <v>1</v>
      </c>
      <c r="G48" s="99">
        <v>17</v>
      </c>
      <c r="H48" s="100">
        <f>F48*G48</f>
        <v>17</v>
      </c>
      <c r="K48" s="339">
        <v>17</v>
      </c>
      <c r="L48" s="339"/>
      <c r="M48" s="339">
        <v>4.5</v>
      </c>
      <c r="N48" s="339"/>
      <c r="O48" s="339">
        <v>231.59</v>
      </c>
      <c r="P48" s="339"/>
      <c r="Q48" s="339">
        <v>15.01</v>
      </c>
      <c r="R48" s="339"/>
      <c r="S48" s="339">
        <f t="shared" si="1"/>
        <v>16.004999999999999</v>
      </c>
      <c r="T48" s="339"/>
    </row>
    <row r="49" spans="3:20" ht="15.75" x14ac:dyDescent="0.25">
      <c r="C49" s="89">
        <v>9</v>
      </c>
      <c r="D49" s="319" t="s">
        <v>87</v>
      </c>
      <c r="E49" s="320"/>
      <c r="F49" s="320"/>
      <c r="G49" s="320"/>
      <c r="H49" s="321"/>
      <c r="K49" s="346"/>
      <c r="L49" s="346"/>
      <c r="M49" s="341"/>
      <c r="N49" s="341"/>
      <c r="O49" s="342"/>
      <c r="P49" s="342"/>
      <c r="Q49" s="343"/>
      <c r="R49" s="343"/>
      <c r="S49" s="339" t="e">
        <f t="shared" si="1"/>
        <v>#NUM!</v>
      </c>
      <c r="T49" s="339"/>
    </row>
    <row r="50" spans="3:20" ht="18" customHeight="1" x14ac:dyDescent="0.25">
      <c r="C50" s="90" t="s">
        <v>301</v>
      </c>
      <c r="D50" s="117" t="s">
        <v>205</v>
      </c>
      <c r="E50" s="47" t="s">
        <v>50</v>
      </c>
      <c r="F50" s="47">
        <v>1</v>
      </c>
      <c r="G50" s="103">
        <v>150</v>
      </c>
      <c r="H50" s="104">
        <f>F50*G50</f>
        <v>150</v>
      </c>
      <c r="K50" s="105"/>
      <c r="L50" s="105"/>
      <c r="M50" s="106"/>
      <c r="N50" s="106"/>
      <c r="O50" s="107"/>
      <c r="P50" s="107"/>
      <c r="Q50" s="108"/>
      <c r="R50" s="108"/>
      <c r="S50" s="93"/>
      <c r="T50" s="93"/>
    </row>
    <row r="51" spans="3:20" ht="18" customHeight="1" x14ac:dyDescent="0.25">
      <c r="C51" s="90" t="s">
        <v>76</v>
      </c>
      <c r="D51" s="117" t="s">
        <v>206</v>
      </c>
      <c r="E51" s="47" t="s">
        <v>50</v>
      </c>
      <c r="F51" s="47">
        <v>1</v>
      </c>
      <c r="G51" s="103">
        <v>150</v>
      </c>
      <c r="H51" s="104">
        <f>F51*G51</f>
        <v>150</v>
      </c>
      <c r="K51" s="105"/>
      <c r="L51" s="105"/>
      <c r="M51" s="106"/>
      <c r="N51" s="106"/>
      <c r="O51" s="107"/>
      <c r="P51" s="107"/>
      <c r="Q51" s="108"/>
      <c r="R51" s="108"/>
      <c r="S51" s="93"/>
      <c r="T51" s="93"/>
    </row>
    <row r="52" spans="3:20" ht="18" customHeight="1" x14ac:dyDescent="0.25">
      <c r="C52" s="90" t="s">
        <v>77</v>
      </c>
      <c r="D52" s="98" t="s">
        <v>259</v>
      </c>
      <c r="E52" s="47" t="s">
        <v>50</v>
      </c>
      <c r="F52" s="47">
        <v>1</v>
      </c>
      <c r="G52" s="103">
        <v>275</v>
      </c>
      <c r="H52" s="104">
        <f>F52*G52</f>
        <v>275</v>
      </c>
      <c r="K52" s="339">
        <v>267</v>
      </c>
      <c r="L52" s="339"/>
      <c r="M52" s="339">
        <v>18.75</v>
      </c>
      <c r="N52" s="339"/>
      <c r="O52" s="339">
        <v>496.27</v>
      </c>
      <c r="P52" s="339"/>
      <c r="Q52" s="339">
        <v>228.12</v>
      </c>
      <c r="R52" s="339"/>
      <c r="S52" s="339">
        <f t="shared" si="1"/>
        <v>247.56</v>
      </c>
      <c r="T52" s="339"/>
    </row>
    <row r="53" spans="3:20" ht="18" customHeight="1" x14ac:dyDescent="0.25">
      <c r="C53" s="90" t="s">
        <v>78</v>
      </c>
      <c r="D53" s="98" t="s">
        <v>261</v>
      </c>
      <c r="E53" s="47" t="s">
        <v>70</v>
      </c>
      <c r="F53" s="47">
        <v>1</v>
      </c>
      <c r="G53" s="103">
        <v>150</v>
      </c>
      <c r="H53" s="104">
        <f>F53*G53</f>
        <v>150</v>
      </c>
      <c r="K53" s="339">
        <v>150</v>
      </c>
      <c r="L53" s="339"/>
      <c r="M53" s="339">
        <v>11.25</v>
      </c>
      <c r="N53" s="339"/>
      <c r="O53" s="339">
        <v>264.68</v>
      </c>
      <c r="P53" s="339"/>
      <c r="Q53" s="339">
        <v>204.86</v>
      </c>
      <c r="R53" s="339"/>
      <c r="S53" s="339">
        <f t="shared" si="1"/>
        <v>177.43</v>
      </c>
      <c r="T53" s="339"/>
    </row>
    <row r="54" spans="3:20" ht="18" customHeight="1" x14ac:dyDescent="0.25">
      <c r="C54" s="90" t="s">
        <v>302</v>
      </c>
      <c r="D54" s="98" t="s">
        <v>260</v>
      </c>
      <c r="E54" s="47" t="s">
        <v>70</v>
      </c>
      <c r="F54" s="47">
        <v>1</v>
      </c>
      <c r="G54" s="103">
        <v>85</v>
      </c>
      <c r="H54" s="104">
        <f>F54*G54</f>
        <v>85</v>
      </c>
      <c r="K54" s="339">
        <v>85</v>
      </c>
      <c r="L54" s="339"/>
      <c r="M54" s="339">
        <v>6</v>
      </c>
      <c r="N54" s="339"/>
      <c r="O54" s="339">
        <v>992.53</v>
      </c>
      <c r="P54" s="339"/>
      <c r="Q54" s="339">
        <v>51.03</v>
      </c>
      <c r="R54" s="339"/>
      <c r="S54" s="339">
        <f t="shared" si="1"/>
        <v>68.015000000000001</v>
      </c>
      <c r="T54" s="339"/>
    </row>
    <row r="55" spans="3:20" ht="15.75" x14ac:dyDescent="0.25">
      <c r="C55" s="89">
        <v>10</v>
      </c>
      <c r="D55" s="319" t="s">
        <v>88</v>
      </c>
      <c r="E55" s="320"/>
      <c r="F55" s="320"/>
      <c r="G55" s="320"/>
      <c r="H55" s="321"/>
      <c r="K55" s="346"/>
      <c r="L55" s="346"/>
      <c r="M55" s="341"/>
      <c r="N55" s="341"/>
      <c r="O55" s="342"/>
      <c r="P55" s="342"/>
      <c r="Q55" s="343"/>
      <c r="R55" s="343"/>
      <c r="S55" s="339"/>
      <c r="T55" s="339"/>
    </row>
    <row r="56" spans="3:20" ht="78.75" customHeight="1" x14ac:dyDescent="0.25">
      <c r="C56" s="72" t="s">
        <v>89</v>
      </c>
      <c r="D56" s="109" t="s">
        <v>90</v>
      </c>
      <c r="E56" s="47" t="s">
        <v>70</v>
      </c>
      <c r="F56" s="47">
        <v>1</v>
      </c>
      <c r="G56" s="44">
        <v>835</v>
      </c>
      <c r="H56" s="110">
        <f>F56*G56</f>
        <v>835</v>
      </c>
      <c r="K56" s="339">
        <v>835</v>
      </c>
      <c r="L56" s="339"/>
      <c r="M56" s="339">
        <v>60</v>
      </c>
      <c r="N56" s="339"/>
      <c r="O56" s="339">
        <v>3308.44</v>
      </c>
      <c r="P56" s="339"/>
      <c r="Q56" s="339">
        <v>201.11</v>
      </c>
      <c r="R56" s="339"/>
      <c r="S56" s="339">
        <f t="shared" si="1"/>
        <v>518.05500000000006</v>
      </c>
      <c r="T56" s="339"/>
    </row>
    <row r="57" spans="3:20" ht="65.25" customHeight="1" x14ac:dyDescent="0.25">
      <c r="C57" s="47" t="s">
        <v>91</v>
      </c>
      <c r="D57" s="109" t="s">
        <v>92</v>
      </c>
      <c r="E57" s="47" t="s">
        <v>70</v>
      </c>
      <c r="F57" s="47">
        <v>1</v>
      </c>
      <c r="G57" s="44">
        <v>235</v>
      </c>
      <c r="H57" s="110">
        <f>F57*G57</f>
        <v>235</v>
      </c>
      <c r="K57" s="339">
        <v>235</v>
      </c>
      <c r="L57" s="339"/>
      <c r="M57" s="339">
        <v>48.75</v>
      </c>
      <c r="N57" s="339"/>
      <c r="O57" s="339">
        <v>2646.75</v>
      </c>
      <c r="P57" s="339"/>
      <c r="Q57" s="339">
        <v>230.37</v>
      </c>
      <c r="R57" s="339"/>
      <c r="S57" s="339">
        <f t="shared" si="1"/>
        <v>232.685</v>
      </c>
      <c r="T57" s="339"/>
    </row>
    <row r="58" spans="3:20" ht="20.25" customHeight="1" x14ac:dyDescent="0.25">
      <c r="C58" s="47" t="s">
        <v>93</v>
      </c>
      <c r="D58" s="115" t="s">
        <v>94</v>
      </c>
      <c r="E58" s="47" t="s">
        <v>50</v>
      </c>
      <c r="F58" s="111">
        <v>10</v>
      </c>
      <c r="G58" s="44">
        <v>130</v>
      </c>
      <c r="H58" s="110">
        <f>F58*G58</f>
        <v>1300</v>
      </c>
      <c r="K58" s="339">
        <v>130</v>
      </c>
      <c r="L58" s="339"/>
      <c r="M58" s="339">
        <v>36</v>
      </c>
      <c r="N58" s="339"/>
      <c r="O58" s="339">
        <v>146.03</v>
      </c>
      <c r="P58" s="339"/>
      <c r="Q58" s="339">
        <v>497.23</v>
      </c>
      <c r="R58" s="339"/>
      <c r="S58" s="339">
        <f t="shared" si="1"/>
        <v>138.01499999999999</v>
      </c>
      <c r="T58" s="339"/>
    </row>
    <row r="59" spans="3:20" ht="21.75" customHeight="1" x14ac:dyDescent="0.25">
      <c r="C59" s="47" t="s">
        <v>95</v>
      </c>
      <c r="D59" s="115" t="s">
        <v>300</v>
      </c>
      <c r="E59" s="47" t="s">
        <v>70</v>
      </c>
      <c r="F59" s="47">
        <v>2</v>
      </c>
      <c r="G59" s="44">
        <v>135</v>
      </c>
      <c r="H59" s="110">
        <f>F59*G59</f>
        <v>270</v>
      </c>
      <c r="K59" s="339">
        <v>127</v>
      </c>
      <c r="L59" s="339"/>
      <c r="M59" s="339">
        <v>37.5</v>
      </c>
      <c r="N59" s="339"/>
      <c r="O59" s="339">
        <v>1257.21</v>
      </c>
      <c r="P59" s="339"/>
      <c r="Q59" s="339">
        <v>205.61</v>
      </c>
      <c r="R59" s="339"/>
      <c r="S59" s="339">
        <f t="shared" si="1"/>
        <v>166.30500000000001</v>
      </c>
      <c r="T59" s="339"/>
    </row>
    <row r="60" spans="3:20" ht="38.25" customHeight="1" thickBot="1" x14ac:dyDescent="0.3">
      <c r="C60" s="112" t="s">
        <v>96</v>
      </c>
      <c r="D60" s="116" t="s">
        <v>394</v>
      </c>
      <c r="E60" s="113" t="s">
        <v>70</v>
      </c>
      <c r="F60" s="112">
        <v>1</v>
      </c>
      <c r="G60" s="45">
        <v>15</v>
      </c>
      <c r="H60" s="110">
        <f>F60*G60</f>
        <v>15</v>
      </c>
      <c r="K60" s="339">
        <v>15</v>
      </c>
      <c r="L60" s="339"/>
      <c r="M60" s="339">
        <v>18.75</v>
      </c>
      <c r="N60" s="339"/>
      <c r="O60" s="339">
        <v>562.42999999999995</v>
      </c>
      <c r="P60" s="339"/>
      <c r="Q60" s="339">
        <v>23.26</v>
      </c>
      <c r="R60" s="339"/>
      <c r="S60" s="339">
        <f t="shared" si="1"/>
        <v>21.005000000000003</v>
      </c>
      <c r="T60" s="339"/>
    </row>
    <row r="61" spans="3:20" ht="19.5" thickBot="1" x14ac:dyDescent="0.35">
      <c r="C61" s="322" t="s">
        <v>162</v>
      </c>
      <c r="D61" s="323"/>
      <c r="E61" s="323"/>
      <c r="F61" s="323"/>
      <c r="G61" s="323"/>
      <c r="H61" s="114">
        <f>SUM(H12:H18)+SUM(H20:H22)+SUM(H24:H31)+H33+SUM(H35:H41)+SUM(H43:H44)+H48+SUM(H50:H54)+SUM(H56:H60)+H46</f>
        <v>115791.14</v>
      </c>
      <c r="K61" s="339"/>
      <c r="L61" s="339"/>
      <c r="M61" s="339"/>
      <c r="N61" s="339"/>
      <c r="O61" s="339"/>
      <c r="P61" s="339"/>
      <c r="Q61" s="339"/>
      <c r="R61" s="339"/>
      <c r="S61" s="339"/>
      <c r="T61" s="339"/>
    </row>
  </sheetData>
  <sheetProtection algorithmName="SHA-512" hashValue="ExZvWVxmnPUwXmSZ4G/R+0vz9EjPK7eNh81cWWKDvPVqZNl5R9e3S17xiwvztMWwE5CHfYyd6SnHmODBcxWWgA==" saltValue="JcZD/9lTsOnwjUlS413q2A==" spinCount="100000" sheet="1" objects="1" scenarios="1"/>
  <mergeCells count="222">
    <mergeCell ref="K56:L56"/>
    <mergeCell ref="K57:L57"/>
    <mergeCell ref="K58:L58"/>
    <mergeCell ref="K59:L59"/>
    <mergeCell ref="K60:L60"/>
    <mergeCell ref="K55:L55"/>
    <mergeCell ref="M55:N55"/>
    <mergeCell ref="O55:P55"/>
    <mergeCell ref="S61:T61"/>
    <mergeCell ref="K61:L61"/>
    <mergeCell ref="M61:N61"/>
    <mergeCell ref="O61:P61"/>
    <mergeCell ref="Q61:R61"/>
    <mergeCell ref="S56:T56"/>
    <mergeCell ref="S57:T57"/>
    <mergeCell ref="S58:T58"/>
    <mergeCell ref="S59:T59"/>
    <mergeCell ref="S60:T60"/>
    <mergeCell ref="Q56:R56"/>
    <mergeCell ref="Q57:R57"/>
    <mergeCell ref="Q58:R58"/>
    <mergeCell ref="Q59:R59"/>
    <mergeCell ref="Q60:R60"/>
    <mergeCell ref="O56:P56"/>
    <mergeCell ref="Q55:R55"/>
    <mergeCell ref="S55:T55"/>
    <mergeCell ref="S52:T52"/>
    <mergeCell ref="S53:T53"/>
    <mergeCell ref="S54:T54"/>
    <mergeCell ref="Q52:R52"/>
    <mergeCell ref="Q53:R53"/>
    <mergeCell ref="Q54:R54"/>
    <mergeCell ref="M60:N60"/>
    <mergeCell ref="O57:P57"/>
    <mergeCell ref="O58:P58"/>
    <mergeCell ref="O59:P59"/>
    <mergeCell ref="O60:P60"/>
    <mergeCell ref="M56:N56"/>
    <mergeCell ref="M57:N57"/>
    <mergeCell ref="M58:N58"/>
    <mergeCell ref="M59:N59"/>
    <mergeCell ref="K52:L52"/>
    <mergeCell ref="K53:L53"/>
    <mergeCell ref="K54:L54"/>
    <mergeCell ref="K49:L49"/>
    <mergeCell ref="M49:N49"/>
    <mergeCell ref="O49:P49"/>
    <mergeCell ref="Q49:R49"/>
    <mergeCell ref="O52:P52"/>
    <mergeCell ref="O53:P53"/>
    <mergeCell ref="O54:P54"/>
    <mergeCell ref="M52:N52"/>
    <mergeCell ref="M53:N53"/>
    <mergeCell ref="M54:N54"/>
    <mergeCell ref="S49:T49"/>
    <mergeCell ref="K48:L48"/>
    <mergeCell ref="M48:N48"/>
    <mergeCell ref="O48:P48"/>
    <mergeCell ref="Q48:R48"/>
    <mergeCell ref="S48:T48"/>
    <mergeCell ref="K47:L47"/>
    <mergeCell ref="M47:N47"/>
    <mergeCell ref="O47:P47"/>
    <mergeCell ref="Q47:R47"/>
    <mergeCell ref="S47:T47"/>
    <mergeCell ref="K46:L46"/>
    <mergeCell ref="M46:N46"/>
    <mergeCell ref="O46:P46"/>
    <mergeCell ref="Q46:R46"/>
    <mergeCell ref="S46:T46"/>
    <mergeCell ref="Q43:R43"/>
    <mergeCell ref="Q44:R44"/>
    <mergeCell ref="S43:T43"/>
    <mergeCell ref="S44:T44"/>
    <mergeCell ref="K45:L45"/>
    <mergeCell ref="M45:N45"/>
    <mergeCell ref="O45:P45"/>
    <mergeCell ref="Q45:R45"/>
    <mergeCell ref="S45:T45"/>
    <mergeCell ref="K43:L43"/>
    <mergeCell ref="K44:L44"/>
    <mergeCell ref="M43:N43"/>
    <mergeCell ref="M44:N44"/>
    <mergeCell ref="O43:P43"/>
    <mergeCell ref="O44:P44"/>
    <mergeCell ref="K42:L42"/>
    <mergeCell ref="M42:N42"/>
    <mergeCell ref="O42:P42"/>
    <mergeCell ref="Q42:R42"/>
    <mergeCell ref="S42:T42"/>
    <mergeCell ref="O37:P37"/>
    <mergeCell ref="O38:P38"/>
    <mergeCell ref="O39:P39"/>
    <mergeCell ref="O41:P41"/>
    <mergeCell ref="Q37:R37"/>
    <mergeCell ref="Q38:R38"/>
    <mergeCell ref="Q39:R39"/>
    <mergeCell ref="Q41:R41"/>
    <mergeCell ref="K37:L37"/>
    <mergeCell ref="K38:L38"/>
    <mergeCell ref="K39:L39"/>
    <mergeCell ref="K41:L41"/>
    <mergeCell ref="M37:N37"/>
    <mergeCell ref="M38:N38"/>
    <mergeCell ref="M39:N39"/>
    <mergeCell ref="M41:N41"/>
    <mergeCell ref="S37:T37"/>
    <mergeCell ref="S38:T38"/>
    <mergeCell ref="S39:T39"/>
    <mergeCell ref="S41:T41"/>
    <mergeCell ref="K34:L34"/>
    <mergeCell ref="M34:N34"/>
    <mergeCell ref="O34:P34"/>
    <mergeCell ref="Q34:R34"/>
    <mergeCell ref="S34:T34"/>
    <mergeCell ref="K33:L33"/>
    <mergeCell ref="M33:N33"/>
    <mergeCell ref="O33:P33"/>
    <mergeCell ref="Q33:R33"/>
    <mergeCell ref="S33:T33"/>
    <mergeCell ref="K36:L36"/>
    <mergeCell ref="M36:N36"/>
    <mergeCell ref="O36:P36"/>
    <mergeCell ref="Q36:R36"/>
    <mergeCell ref="S36:T36"/>
    <mergeCell ref="K35:L35"/>
    <mergeCell ref="M35:N35"/>
    <mergeCell ref="O35:P35"/>
    <mergeCell ref="Q35:R35"/>
    <mergeCell ref="S35:T35"/>
    <mergeCell ref="K32:L32"/>
    <mergeCell ref="M32:N32"/>
    <mergeCell ref="O32:P32"/>
    <mergeCell ref="Q32:R32"/>
    <mergeCell ref="S32:T32"/>
    <mergeCell ref="S24:T24"/>
    <mergeCell ref="S29:T29"/>
    <mergeCell ref="S30:T30"/>
    <mergeCell ref="S31:T31"/>
    <mergeCell ref="Q24:R24"/>
    <mergeCell ref="Q29:R29"/>
    <mergeCell ref="Q30:R30"/>
    <mergeCell ref="Q31:R31"/>
    <mergeCell ref="O24:P24"/>
    <mergeCell ref="O29:P29"/>
    <mergeCell ref="O30:P30"/>
    <mergeCell ref="O31:P31"/>
    <mergeCell ref="M24:N24"/>
    <mergeCell ref="M29:N29"/>
    <mergeCell ref="M30:N30"/>
    <mergeCell ref="M31:N31"/>
    <mergeCell ref="K24:L24"/>
    <mergeCell ref="K29:L29"/>
    <mergeCell ref="K30:L30"/>
    <mergeCell ref="K31:L31"/>
    <mergeCell ref="K23:L23"/>
    <mergeCell ref="M23:N23"/>
    <mergeCell ref="O23:P23"/>
    <mergeCell ref="Q23:R23"/>
    <mergeCell ref="S23:T23"/>
    <mergeCell ref="O22:P22"/>
    <mergeCell ref="Q22:R22"/>
    <mergeCell ref="S22:T22"/>
    <mergeCell ref="M22:N22"/>
    <mergeCell ref="K22:L22"/>
    <mergeCell ref="O20:P20"/>
    <mergeCell ref="Q20:R20"/>
    <mergeCell ref="S20:T20"/>
    <mergeCell ref="O21:P21"/>
    <mergeCell ref="Q21:R21"/>
    <mergeCell ref="S21:T21"/>
    <mergeCell ref="K20:L20"/>
    <mergeCell ref="K21:L21"/>
    <mergeCell ref="M20:N20"/>
    <mergeCell ref="M21:N21"/>
    <mergeCell ref="M18:N18"/>
    <mergeCell ref="O18:P18"/>
    <mergeCell ref="Q18:R18"/>
    <mergeCell ref="S18:T18"/>
    <mergeCell ref="K19:L19"/>
    <mergeCell ref="M19:N19"/>
    <mergeCell ref="O19:P19"/>
    <mergeCell ref="Q19:R19"/>
    <mergeCell ref="S19:T19"/>
    <mergeCell ref="K18:L18"/>
    <mergeCell ref="K17:L17"/>
    <mergeCell ref="S12:T12"/>
    <mergeCell ref="S14:T14"/>
    <mergeCell ref="S15:T15"/>
    <mergeCell ref="S17:T17"/>
    <mergeCell ref="Q12:R12"/>
    <mergeCell ref="Q14:R14"/>
    <mergeCell ref="Q15:R15"/>
    <mergeCell ref="Q17:R17"/>
    <mergeCell ref="O12:P12"/>
    <mergeCell ref="O14:P14"/>
    <mergeCell ref="O15:P15"/>
    <mergeCell ref="O17:P17"/>
    <mergeCell ref="K10:L11"/>
    <mergeCell ref="M10:N11"/>
    <mergeCell ref="O10:P11"/>
    <mergeCell ref="Q10:R11"/>
    <mergeCell ref="S10:T11"/>
    <mergeCell ref="D55:H55"/>
    <mergeCell ref="C61:G61"/>
    <mergeCell ref="C2:H9"/>
    <mergeCell ref="D42:H42"/>
    <mergeCell ref="D45:H45"/>
    <mergeCell ref="D47:H47"/>
    <mergeCell ref="D49:H49"/>
    <mergeCell ref="D19:H19"/>
    <mergeCell ref="D23:H23"/>
    <mergeCell ref="D32:H32"/>
    <mergeCell ref="D34:H34"/>
    <mergeCell ref="D11:H11"/>
    <mergeCell ref="M12:N12"/>
    <mergeCell ref="M14:N14"/>
    <mergeCell ref="M15:N15"/>
    <mergeCell ref="M17:N17"/>
    <mergeCell ref="K12:L12"/>
    <mergeCell ref="K14:L14"/>
    <mergeCell ref="K15:L15"/>
  </mergeCells>
  <phoneticPr fontId="8" type="noConversion"/>
  <printOptions horizontalCentered="1" verticalCentered="1"/>
  <pageMargins left="0.11811023622047245" right="0.11811023622047245" top="0.78740157480314965" bottom="0.78740157480314965" header="0.31496062992125984" footer="0.31496062992125984"/>
  <pageSetup paperSize="9" scale="7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T40"/>
  <sheetViews>
    <sheetView topLeftCell="D30" zoomScale="130" zoomScaleNormal="130" workbookViewId="0">
      <selection activeCell="G16" sqref="G16"/>
    </sheetView>
  </sheetViews>
  <sheetFormatPr defaultColWidth="9.140625" defaultRowHeight="15" x14ac:dyDescent="0.25"/>
  <cols>
    <col min="1" max="2" width="9.140625" style="14"/>
    <col min="3" max="3" width="7.85546875" style="28" customWidth="1"/>
    <col min="4" max="4" width="81.42578125" style="26" customWidth="1"/>
    <col min="5" max="5" width="10" style="28" bestFit="1" customWidth="1"/>
    <col min="6" max="6" width="14.28515625" style="28" bestFit="1" customWidth="1"/>
    <col min="7" max="8" width="28.28515625" style="14" customWidth="1"/>
    <col min="9" max="10" width="9.140625" style="14"/>
    <col min="11" max="19" width="0" style="14" hidden="1" customWidth="1"/>
    <col min="20" max="20" width="12.42578125" style="14" hidden="1" customWidth="1"/>
    <col min="21" max="16384" width="9.140625" style="14"/>
  </cols>
  <sheetData>
    <row r="1" spans="3:20" ht="15.75" thickBot="1" x14ac:dyDescent="0.3"/>
    <row r="2" spans="3:20" ht="45" customHeight="1" x14ac:dyDescent="0.25">
      <c r="C2" s="324" t="s">
        <v>404</v>
      </c>
      <c r="D2" s="325"/>
      <c r="E2" s="325"/>
      <c r="F2" s="325"/>
      <c r="G2" s="325"/>
      <c r="H2" s="326"/>
      <c r="I2" s="86"/>
    </row>
    <row r="3" spans="3:20" x14ac:dyDescent="0.25">
      <c r="C3" s="327"/>
      <c r="D3" s="328"/>
      <c r="E3" s="328"/>
      <c r="F3" s="328"/>
      <c r="G3" s="328"/>
      <c r="H3" s="329"/>
      <c r="I3" s="86"/>
    </row>
    <row r="4" spans="3:20" x14ac:dyDescent="0.25">
      <c r="C4" s="327"/>
      <c r="D4" s="328"/>
      <c r="E4" s="328"/>
      <c r="F4" s="328"/>
      <c r="G4" s="328"/>
      <c r="H4" s="329"/>
      <c r="I4" s="86"/>
    </row>
    <row r="5" spans="3:20" x14ac:dyDescent="0.25">
      <c r="C5" s="327"/>
      <c r="D5" s="328"/>
      <c r="E5" s="328"/>
      <c r="F5" s="328"/>
      <c r="G5" s="328"/>
      <c r="H5" s="329"/>
      <c r="I5" s="86"/>
    </row>
    <row r="6" spans="3:20" x14ac:dyDescent="0.25">
      <c r="C6" s="327"/>
      <c r="D6" s="328"/>
      <c r="E6" s="328"/>
      <c r="F6" s="328"/>
      <c r="G6" s="328"/>
      <c r="H6" s="329"/>
      <c r="I6" s="86"/>
    </row>
    <row r="7" spans="3:20" x14ac:dyDescent="0.25">
      <c r="C7" s="327"/>
      <c r="D7" s="328"/>
      <c r="E7" s="328"/>
      <c r="F7" s="328"/>
      <c r="G7" s="328"/>
      <c r="H7" s="329"/>
      <c r="I7" s="86"/>
    </row>
    <row r="8" spans="3:20" x14ac:dyDescent="0.25">
      <c r="C8" s="327"/>
      <c r="D8" s="328"/>
      <c r="E8" s="328"/>
      <c r="F8" s="328"/>
      <c r="G8" s="328"/>
      <c r="H8" s="329"/>
      <c r="I8" s="86"/>
    </row>
    <row r="9" spans="3:20" ht="15.75" thickBot="1" x14ac:dyDescent="0.3">
      <c r="C9" s="330"/>
      <c r="D9" s="331"/>
      <c r="E9" s="331"/>
      <c r="F9" s="331"/>
      <c r="G9" s="331"/>
      <c r="H9" s="332"/>
      <c r="I9" s="86"/>
    </row>
    <row r="10" spans="3:20" ht="15.75" customHeight="1" thickBot="1" x14ac:dyDescent="0.3">
      <c r="C10" s="349"/>
      <c r="D10" s="350"/>
      <c r="E10" s="350"/>
      <c r="F10" s="350"/>
      <c r="G10" s="350"/>
      <c r="H10" s="351"/>
      <c r="I10" s="86"/>
    </row>
    <row r="11" spans="3:20" ht="16.5" customHeight="1" x14ac:dyDescent="0.3">
      <c r="C11" s="87" t="s">
        <v>6</v>
      </c>
      <c r="D11" s="88" t="s">
        <v>46</v>
      </c>
      <c r="E11" s="87" t="s">
        <v>33</v>
      </c>
      <c r="F11" s="87" t="s">
        <v>34</v>
      </c>
      <c r="G11" s="88" t="s">
        <v>47</v>
      </c>
      <c r="H11" s="88" t="s">
        <v>48</v>
      </c>
      <c r="I11" s="86"/>
      <c r="K11" s="314" t="s">
        <v>179</v>
      </c>
      <c r="L11" s="314"/>
      <c r="M11" s="315" t="s">
        <v>180</v>
      </c>
      <c r="N11" s="315"/>
      <c r="O11" s="316" t="s">
        <v>181</v>
      </c>
      <c r="P11" s="316"/>
      <c r="Q11" s="317" t="s">
        <v>182</v>
      </c>
      <c r="R11" s="317"/>
      <c r="S11" s="318" t="s">
        <v>187</v>
      </c>
      <c r="T11" s="318"/>
    </row>
    <row r="12" spans="3:20" ht="15.75" x14ac:dyDescent="0.25">
      <c r="C12" s="97">
        <v>1</v>
      </c>
      <c r="D12" s="319" t="s">
        <v>82</v>
      </c>
      <c r="E12" s="320"/>
      <c r="F12" s="320"/>
      <c r="G12" s="320"/>
      <c r="H12" s="321"/>
      <c r="K12" s="346"/>
      <c r="L12" s="346"/>
      <c r="M12" s="341"/>
      <c r="N12" s="341"/>
      <c r="O12" s="342"/>
      <c r="P12" s="342"/>
      <c r="Q12" s="343"/>
      <c r="R12" s="343"/>
      <c r="S12" s="339"/>
      <c r="T12" s="339"/>
    </row>
    <row r="13" spans="3:20" ht="18" x14ac:dyDescent="0.25">
      <c r="C13" s="47" t="s">
        <v>13</v>
      </c>
      <c r="D13" s="109" t="s">
        <v>398</v>
      </c>
      <c r="E13" s="47" t="s">
        <v>27</v>
      </c>
      <c r="F13" s="47">
        <v>2</v>
      </c>
      <c r="G13" s="99">
        <v>700</v>
      </c>
      <c r="H13" s="118">
        <f>F13*G13</f>
        <v>1400</v>
      </c>
      <c r="K13" s="339">
        <v>85</v>
      </c>
      <c r="L13" s="339"/>
      <c r="M13" s="339">
        <v>26.25</v>
      </c>
      <c r="N13" s="339"/>
      <c r="O13" s="339">
        <v>231.59</v>
      </c>
      <c r="P13" s="339"/>
      <c r="Q13" s="339">
        <v>114.81</v>
      </c>
      <c r="R13" s="339"/>
      <c r="S13" s="339">
        <f t="shared" ref="S13:S39" si="0">MEDIAN(K13:R13)</f>
        <v>99.905000000000001</v>
      </c>
      <c r="T13" s="339"/>
    </row>
    <row r="14" spans="3:20" ht="15.75" x14ac:dyDescent="0.25">
      <c r="C14" s="97">
        <v>2</v>
      </c>
      <c r="D14" s="319" t="s">
        <v>81</v>
      </c>
      <c r="E14" s="320"/>
      <c r="F14" s="320"/>
      <c r="G14" s="320"/>
      <c r="H14" s="321"/>
      <c r="K14" s="346"/>
      <c r="L14" s="346"/>
      <c r="M14" s="341"/>
      <c r="N14" s="341"/>
      <c r="O14" s="342"/>
      <c r="P14" s="342"/>
      <c r="Q14" s="343"/>
      <c r="R14" s="343"/>
      <c r="S14" s="339"/>
      <c r="T14" s="339"/>
    </row>
    <row r="15" spans="3:20" ht="30" x14ac:dyDescent="0.25">
      <c r="C15" s="47" t="s">
        <v>18</v>
      </c>
      <c r="D15" s="109" t="s">
        <v>238</v>
      </c>
      <c r="E15" s="47" t="s">
        <v>50</v>
      </c>
      <c r="F15" s="47">
        <v>1</v>
      </c>
      <c r="G15" s="101">
        <v>55000</v>
      </c>
      <c r="H15" s="118">
        <f>F15*G15</f>
        <v>55000</v>
      </c>
      <c r="K15" s="339">
        <v>4000</v>
      </c>
      <c r="L15" s="339"/>
      <c r="M15" s="339">
        <v>787.5</v>
      </c>
      <c r="N15" s="339"/>
      <c r="O15" s="339">
        <v>5062.43</v>
      </c>
      <c r="P15" s="339"/>
      <c r="Q15" s="339">
        <v>3337.41</v>
      </c>
      <c r="R15" s="339"/>
      <c r="S15" s="339">
        <f t="shared" si="0"/>
        <v>3668.7049999999999</v>
      </c>
      <c r="T15" s="339"/>
    </row>
    <row r="16" spans="3:20" ht="28.5" customHeight="1" x14ac:dyDescent="0.25">
      <c r="C16" s="47" t="s">
        <v>56</v>
      </c>
      <c r="D16" s="109" t="s">
        <v>64</v>
      </c>
      <c r="E16" s="47" t="s">
        <v>50</v>
      </c>
      <c r="F16" s="47">
        <v>1</v>
      </c>
      <c r="G16" s="101">
        <v>700</v>
      </c>
      <c r="H16" s="118">
        <f>F16*G16</f>
        <v>700</v>
      </c>
      <c r="K16" s="93"/>
      <c r="L16" s="93"/>
      <c r="M16" s="93"/>
      <c r="N16" s="93"/>
      <c r="O16" s="93"/>
      <c r="P16" s="93"/>
      <c r="Q16" s="93"/>
      <c r="R16" s="93"/>
      <c r="S16" s="93"/>
      <c r="T16" s="93"/>
    </row>
    <row r="17" spans="3:20" ht="30" x14ac:dyDescent="0.25">
      <c r="C17" s="47" t="s">
        <v>19</v>
      </c>
      <c r="D17" s="109" t="s">
        <v>352</v>
      </c>
      <c r="E17" s="47" t="s">
        <v>50</v>
      </c>
      <c r="F17" s="47">
        <v>1</v>
      </c>
      <c r="G17" s="101">
        <v>13000</v>
      </c>
      <c r="H17" s="118">
        <f t="shared" ref="H17" si="1">F17*G17</f>
        <v>13000</v>
      </c>
      <c r="K17" s="339">
        <v>500</v>
      </c>
      <c r="L17" s="339"/>
      <c r="M17" s="339">
        <v>18.75</v>
      </c>
      <c r="N17" s="339"/>
      <c r="O17" s="339">
        <v>224.3</v>
      </c>
      <c r="P17" s="339"/>
      <c r="Q17" s="339">
        <v>698.62</v>
      </c>
      <c r="R17" s="339"/>
      <c r="S17" s="339">
        <f t="shared" si="0"/>
        <v>362.15</v>
      </c>
      <c r="T17" s="339"/>
    </row>
    <row r="18" spans="3:20" ht="15.75" x14ac:dyDescent="0.25">
      <c r="C18" s="89">
        <v>3</v>
      </c>
      <c r="D18" s="319" t="s">
        <v>80</v>
      </c>
      <c r="E18" s="320"/>
      <c r="F18" s="320"/>
      <c r="G18" s="320"/>
      <c r="H18" s="321"/>
      <c r="K18" s="346"/>
      <c r="L18" s="346"/>
      <c r="M18" s="341"/>
      <c r="N18" s="341"/>
      <c r="O18" s="342"/>
      <c r="P18" s="342"/>
      <c r="Q18" s="343"/>
      <c r="R18" s="343"/>
      <c r="S18" s="339"/>
      <c r="T18" s="339"/>
    </row>
    <row r="19" spans="3:20" ht="120" x14ac:dyDescent="0.25">
      <c r="C19" s="47" t="s">
        <v>21</v>
      </c>
      <c r="D19" s="122" t="s">
        <v>223</v>
      </c>
      <c r="E19" s="47" t="s">
        <v>27</v>
      </c>
      <c r="F19" s="47">
        <v>2</v>
      </c>
      <c r="G19" s="99">
        <v>45</v>
      </c>
      <c r="H19" s="118">
        <f>F19*G19</f>
        <v>90</v>
      </c>
      <c r="K19" s="339">
        <v>47</v>
      </c>
      <c r="L19" s="339"/>
      <c r="M19" s="339">
        <v>3</v>
      </c>
      <c r="N19" s="339"/>
      <c r="O19" s="339">
        <v>66.17</v>
      </c>
      <c r="P19" s="339"/>
      <c r="Q19" s="339">
        <v>16.510000000000002</v>
      </c>
      <c r="R19" s="339"/>
      <c r="S19" s="339">
        <f t="shared" si="0"/>
        <v>31.755000000000003</v>
      </c>
      <c r="T19" s="339"/>
    </row>
    <row r="20" spans="3:20" ht="165" x14ac:dyDescent="0.25">
      <c r="C20" s="47" t="s">
        <v>22</v>
      </c>
      <c r="D20" s="122" t="s">
        <v>224</v>
      </c>
      <c r="E20" s="47" t="s">
        <v>27</v>
      </c>
      <c r="F20" s="47">
        <v>2</v>
      </c>
      <c r="G20" s="99">
        <v>35</v>
      </c>
      <c r="H20" s="118">
        <f t="shared" ref="H20:H21" si="2">F20*G20</f>
        <v>70</v>
      </c>
      <c r="K20" s="119"/>
      <c r="L20" s="120"/>
      <c r="M20" s="119"/>
      <c r="N20" s="120"/>
      <c r="O20" s="119"/>
      <c r="P20" s="120"/>
      <c r="Q20" s="119"/>
      <c r="R20" s="120"/>
      <c r="S20" s="119"/>
      <c r="T20" s="120"/>
    </row>
    <row r="21" spans="3:20" ht="96.75" customHeight="1" x14ac:dyDescent="0.25">
      <c r="C21" s="47" t="s">
        <v>23</v>
      </c>
      <c r="D21" s="122" t="s">
        <v>354</v>
      </c>
      <c r="E21" s="47" t="s">
        <v>27</v>
      </c>
      <c r="F21" s="47">
        <v>2</v>
      </c>
      <c r="G21" s="99">
        <v>200</v>
      </c>
      <c r="H21" s="118">
        <f t="shared" si="2"/>
        <v>400</v>
      </c>
      <c r="K21" s="119"/>
      <c r="L21" s="120"/>
      <c r="M21" s="119"/>
      <c r="N21" s="120"/>
      <c r="O21" s="119"/>
      <c r="P21" s="120"/>
      <c r="Q21" s="119"/>
      <c r="R21" s="120"/>
      <c r="S21" s="119"/>
      <c r="T21" s="120"/>
    </row>
    <row r="22" spans="3:20" ht="225" x14ac:dyDescent="0.25">
      <c r="C22" s="47" t="s">
        <v>24</v>
      </c>
      <c r="D22" s="122" t="s">
        <v>225</v>
      </c>
      <c r="E22" s="47" t="s">
        <v>27</v>
      </c>
      <c r="F22" s="47">
        <v>2</v>
      </c>
      <c r="G22" s="99">
        <v>50</v>
      </c>
      <c r="H22" s="118">
        <f>F22*G22</f>
        <v>100</v>
      </c>
      <c r="K22" s="119"/>
      <c r="L22" s="120"/>
      <c r="M22" s="119"/>
      <c r="N22" s="120"/>
      <c r="O22" s="119"/>
      <c r="P22" s="120"/>
      <c r="Q22" s="119"/>
      <c r="R22" s="120"/>
      <c r="S22" s="119"/>
      <c r="T22" s="120"/>
    </row>
    <row r="23" spans="3:20" ht="181.5" customHeight="1" x14ac:dyDescent="0.25">
      <c r="C23" s="47" t="s">
        <v>59</v>
      </c>
      <c r="D23" s="122" t="s">
        <v>226</v>
      </c>
      <c r="E23" s="47" t="s">
        <v>27</v>
      </c>
      <c r="F23" s="47">
        <v>40</v>
      </c>
      <c r="G23" s="99">
        <v>75</v>
      </c>
      <c r="H23" s="118">
        <f>F23*G23</f>
        <v>3000</v>
      </c>
      <c r="K23" s="119"/>
      <c r="L23" s="120"/>
      <c r="M23" s="119"/>
      <c r="N23" s="120"/>
      <c r="O23" s="119"/>
      <c r="P23" s="120"/>
      <c r="Q23" s="119"/>
      <c r="R23" s="120"/>
      <c r="S23" s="119"/>
      <c r="T23" s="120"/>
    </row>
    <row r="24" spans="3:20" ht="135" x14ac:dyDescent="0.25">
      <c r="C24" s="47" t="s">
        <v>270</v>
      </c>
      <c r="D24" s="122" t="s">
        <v>353</v>
      </c>
      <c r="E24" s="47" t="s">
        <v>27</v>
      </c>
      <c r="F24" s="47">
        <v>2</v>
      </c>
      <c r="G24" s="99">
        <v>50</v>
      </c>
      <c r="H24" s="118">
        <f>F24*G24</f>
        <v>100</v>
      </c>
      <c r="K24" s="347">
        <v>17</v>
      </c>
      <c r="L24" s="348"/>
      <c r="M24" s="347">
        <v>3.75</v>
      </c>
      <c r="N24" s="348"/>
      <c r="O24" s="347">
        <v>66.17</v>
      </c>
      <c r="P24" s="348"/>
      <c r="Q24" s="347">
        <v>10.51</v>
      </c>
      <c r="R24" s="348"/>
      <c r="S24" s="347">
        <f t="shared" si="0"/>
        <v>13.754999999999999</v>
      </c>
      <c r="T24" s="348"/>
    </row>
    <row r="25" spans="3:20" ht="15.75" x14ac:dyDescent="0.25">
      <c r="C25" s="89">
        <v>4</v>
      </c>
      <c r="D25" s="319" t="s">
        <v>79</v>
      </c>
      <c r="E25" s="320"/>
      <c r="F25" s="320"/>
      <c r="G25" s="320"/>
      <c r="H25" s="321"/>
      <c r="K25" s="346"/>
      <c r="L25" s="346"/>
      <c r="M25" s="341"/>
      <c r="N25" s="341"/>
      <c r="O25" s="342"/>
      <c r="P25" s="342"/>
      <c r="Q25" s="343"/>
      <c r="R25" s="343"/>
      <c r="S25" s="339"/>
      <c r="T25" s="339"/>
    </row>
    <row r="26" spans="3:20" ht="409.5" x14ac:dyDescent="0.25">
      <c r="C26" s="47" t="s">
        <v>25</v>
      </c>
      <c r="D26" s="122" t="s">
        <v>401</v>
      </c>
      <c r="E26" s="47" t="s">
        <v>70</v>
      </c>
      <c r="F26" s="47">
        <v>10</v>
      </c>
      <c r="G26" s="99">
        <v>90</v>
      </c>
      <c r="H26" s="118">
        <f>F26*G26</f>
        <v>900</v>
      </c>
      <c r="K26" s="339">
        <v>800</v>
      </c>
      <c r="L26" s="339"/>
      <c r="M26" s="339">
        <v>3.56</v>
      </c>
      <c r="N26" s="339"/>
      <c r="O26" s="339">
        <v>132.34</v>
      </c>
      <c r="P26" s="339"/>
      <c r="Q26" s="339">
        <v>592.07000000000005</v>
      </c>
      <c r="R26" s="339"/>
      <c r="S26" s="339">
        <f t="shared" si="0"/>
        <v>362.20500000000004</v>
      </c>
      <c r="T26" s="339"/>
    </row>
    <row r="27" spans="3:20" x14ac:dyDescent="0.25">
      <c r="C27" s="47" t="s">
        <v>303</v>
      </c>
      <c r="D27" s="122" t="s">
        <v>222</v>
      </c>
      <c r="E27" s="47" t="s">
        <v>27</v>
      </c>
      <c r="F27" s="47">
        <v>10</v>
      </c>
      <c r="G27" s="99">
        <v>5</v>
      </c>
      <c r="H27" s="118">
        <f>F27*G27</f>
        <v>50</v>
      </c>
      <c r="K27" s="93"/>
      <c r="L27" s="93"/>
      <c r="M27" s="93"/>
      <c r="N27" s="93"/>
      <c r="O27" s="93"/>
      <c r="P27" s="93"/>
      <c r="Q27" s="93"/>
      <c r="R27" s="93"/>
      <c r="S27" s="93"/>
      <c r="T27" s="93"/>
    </row>
    <row r="28" spans="3:20" ht="201" customHeight="1" x14ac:dyDescent="0.25">
      <c r="C28" s="47" t="s">
        <v>304</v>
      </c>
      <c r="D28" s="122" t="s">
        <v>355</v>
      </c>
      <c r="E28" s="47" t="s">
        <v>27</v>
      </c>
      <c r="F28" s="47">
        <v>10</v>
      </c>
      <c r="G28" s="99">
        <v>60</v>
      </c>
      <c r="H28" s="118">
        <f>F28*G28</f>
        <v>600</v>
      </c>
      <c r="K28" s="93"/>
      <c r="L28" s="93"/>
      <c r="M28" s="93"/>
      <c r="N28" s="93"/>
      <c r="O28" s="93"/>
      <c r="P28" s="93"/>
      <c r="Q28" s="93"/>
      <c r="R28" s="93"/>
      <c r="S28" s="93"/>
      <c r="T28" s="93"/>
    </row>
    <row r="29" spans="3:20" ht="225" x14ac:dyDescent="0.25">
      <c r="C29" s="47" t="s">
        <v>305</v>
      </c>
      <c r="D29" s="122" t="s">
        <v>402</v>
      </c>
      <c r="E29" s="47" t="s">
        <v>221</v>
      </c>
      <c r="F29" s="47">
        <v>10</v>
      </c>
      <c r="G29" s="99">
        <v>20</v>
      </c>
      <c r="H29" s="118">
        <f>F29*G29</f>
        <v>200</v>
      </c>
      <c r="K29" s="93"/>
      <c r="L29" s="93"/>
      <c r="M29" s="93"/>
      <c r="N29" s="93"/>
      <c r="O29" s="93"/>
      <c r="P29" s="93"/>
      <c r="Q29" s="93"/>
      <c r="R29" s="93"/>
      <c r="S29" s="93"/>
      <c r="T29" s="93"/>
    </row>
    <row r="30" spans="3:20" ht="155.25" customHeight="1" x14ac:dyDescent="0.25">
      <c r="C30" s="47" t="s">
        <v>306</v>
      </c>
      <c r="D30" s="122" t="s">
        <v>356</v>
      </c>
      <c r="E30" s="47" t="s">
        <v>27</v>
      </c>
      <c r="F30" s="47">
        <v>10</v>
      </c>
      <c r="G30" s="99">
        <v>45</v>
      </c>
      <c r="H30" s="118">
        <f>F30*G30</f>
        <v>450</v>
      </c>
      <c r="K30" s="93"/>
      <c r="L30" s="93"/>
      <c r="M30" s="93"/>
      <c r="N30" s="93"/>
      <c r="O30" s="93"/>
      <c r="P30" s="93"/>
      <c r="Q30" s="93"/>
      <c r="R30" s="93"/>
      <c r="S30" s="93"/>
      <c r="T30" s="93"/>
    </row>
    <row r="31" spans="3:20" ht="15.75" x14ac:dyDescent="0.25">
      <c r="C31" s="89">
        <v>5</v>
      </c>
      <c r="D31" s="319" t="s">
        <v>86</v>
      </c>
      <c r="E31" s="320"/>
      <c r="F31" s="320"/>
      <c r="G31" s="320"/>
      <c r="H31" s="321"/>
      <c r="K31" s="346"/>
      <c r="L31" s="346"/>
      <c r="M31" s="341"/>
      <c r="N31" s="341"/>
      <c r="O31" s="342"/>
      <c r="P31" s="342"/>
      <c r="Q31" s="343"/>
      <c r="R31" s="343"/>
      <c r="S31" s="339"/>
      <c r="T31" s="339"/>
    </row>
    <row r="32" spans="3:20" ht="36.75" customHeight="1" x14ac:dyDescent="0.25">
      <c r="C32" s="90" t="s">
        <v>26</v>
      </c>
      <c r="D32" s="102" t="s">
        <v>239</v>
      </c>
      <c r="E32" s="102" t="s">
        <v>50</v>
      </c>
      <c r="F32" s="47">
        <v>2</v>
      </c>
      <c r="G32" s="99">
        <v>0.75</v>
      </c>
      <c r="H32" s="118">
        <f>F32*G32</f>
        <v>1.5</v>
      </c>
      <c r="K32" s="105"/>
      <c r="L32" s="105"/>
      <c r="M32" s="106"/>
      <c r="N32" s="106"/>
      <c r="O32" s="107"/>
      <c r="P32" s="107"/>
      <c r="Q32" s="108"/>
      <c r="R32" s="108"/>
      <c r="S32" s="93"/>
      <c r="T32" s="93"/>
    </row>
    <row r="33" spans="3:20" ht="36.75" customHeight="1" thickBot="1" x14ac:dyDescent="0.3">
      <c r="C33" s="90" t="s">
        <v>62</v>
      </c>
      <c r="D33" s="102" t="s">
        <v>399</v>
      </c>
      <c r="E33" s="47" t="s">
        <v>27</v>
      </c>
      <c r="F33" s="47">
        <v>10</v>
      </c>
      <c r="G33" s="99">
        <v>3</v>
      </c>
      <c r="H33" s="118">
        <f>F33*G33</f>
        <v>30</v>
      </c>
      <c r="K33" s="339">
        <v>17</v>
      </c>
      <c r="L33" s="339"/>
      <c r="M33" s="339">
        <v>4.5</v>
      </c>
      <c r="N33" s="339"/>
      <c r="O33" s="339">
        <v>231.59</v>
      </c>
      <c r="P33" s="339"/>
      <c r="Q33" s="339">
        <v>15.01</v>
      </c>
      <c r="R33" s="339"/>
      <c r="S33" s="339">
        <f t="shared" si="0"/>
        <v>16.004999999999999</v>
      </c>
      <c r="T33" s="339"/>
    </row>
    <row r="34" spans="3:20" ht="18.75" thickBot="1" x14ac:dyDescent="0.3">
      <c r="C34" s="322" t="s">
        <v>162</v>
      </c>
      <c r="D34" s="323"/>
      <c r="E34" s="323"/>
      <c r="F34" s="323"/>
      <c r="G34" s="323"/>
      <c r="H34" s="121">
        <f>H13+SUM(H15:H17)+SUM(H19:H24)+SUM(H26:H30)+SUM(H32:H33)</f>
        <v>76091.5</v>
      </c>
      <c r="K34" s="346"/>
      <c r="L34" s="346"/>
      <c r="M34" s="341"/>
      <c r="N34" s="341"/>
      <c r="O34" s="342"/>
      <c r="P34" s="342"/>
      <c r="Q34" s="343"/>
      <c r="R34" s="343"/>
      <c r="S34" s="339"/>
      <c r="T34" s="339"/>
    </row>
    <row r="35" spans="3:20" ht="180" customHeight="1" x14ac:dyDescent="0.25">
      <c r="K35" s="339">
        <v>835</v>
      </c>
      <c r="L35" s="339"/>
      <c r="M35" s="339">
        <v>60</v>
      </c>
      <c r="N35" s="339"/>
      <c r="O35" s="339">
        <v>3308.44</v>
      </c>
      <c r="P35" s="339"/>
      <c r="Q35" s="339">
        <v>201.11</v>
      </c>
      <c r="R35" s="339"/>
      <c r="S35" s="339">
        <f t="shared" si="0"/>
        <v>518.05500000000006</v>
      </c>
      <c r="T35" s="339"/>
    </row>
    <row r="36" spans="3:20" x14ac:dyDescent="0.25">
      <c r="K36" s="339">
        <v>235</v>
      </c>
      <c r="L36" s="339"/>
      <c r="M36" s="339">
        <v>48.75</v>
      </c>
      <c r="N36" s="339"/>
      <c r="O36" s="339">
        <v>2646.75</v>
      </c>
      <c r="P36" s="339"/>
      <c r="Q36" s="339">
        <v>230.37</v>
      </c>
      <c r="R36" s="339"/>
      <c r="S36" s="339">
        <f t="shared" si="0"/>
        <v>232.685</v>
      </c>
      <c r="T36" s="339"/>
    </row>
    <row r="37" spans="3:20" x14ac:dyDescent="0.25">
      <c r="K37" s="339">
        <v>130</v>
      </c>
      <c r="L37" s="339"/>
      <c r="M37" s="339">
        <v>36</v>
      </c>
      <c r="N37" s="339"/>
      <c r="O37" s="339">
        <v>146.03</v>
      </c>
      <c r="P37" s="339"/>
      <c r="Q37" s="339">
        <v>497.23</v>
      </c>
      <c r="R37" s="339"/>
      <c r="S37" s="339">
        <f t="shared" si="0"/>
        <v>138.01499999999999</v>
      </c>
      <c r="T37" s="339"/>
    </row>
    <row r="38" spans="3:20" x14ac:dyDescent="0.25">
      <c r="K38" s="339">
        <v>127</v>
      </c>
      <c r="L38" s="339"/>
      <c r="M38" s="339">
        <v>37.5</v>
      </c>
      <c r="N38" s="339"/>
      <c r="O38" s="339">
        <v>1257.21</v>
      </c>
      <c r="P38" s="339"/>
      <c r="Q38" s="339">
        <v>205.61</v>
      </c>
      <c r="R38" s="339"/>
      <c r="S38" s="339">
        <f t="shared" si="0"/>
        <v>166.30500000000001</v>
      </c>
      <c r="T38" s="339"/>
    </row>
    <row r="39" spans="3:20" x14ac:dyDescent="0.25">
      <c r="K39" s="339">
        <v>15</v>
      </c>
      <c r="L39" s="339"/>
      <c r="M39" s="339">
        <v>18.75</v>
      </c>
      <c r="N39" s="339"/>
      <c r="O39" s="339">
        <v>562.42999999999995</v>
      </c>
      <c r="P39" s="339"/>
      <c r="Q39" s="339">
        <v>23.26</v>
      </c>
      <c r="R39" s="339"/>
      <c r="S39" s="339">
        <f t="shared" si="0"/>
        <v>21.005000000000003</v>
      </c>
      <c r="T39" s="339"/>
    </row>
    <row r="40" spans="3:20" x14ac:dyDescent="0.25">
      <c r="K40" s="339"/>
      <c r="L40" s="339"/>
      <c r="M40" s="339"/>
      <c r="N40" s="339"/>
      <c r="O40" s="339"/>
      <c r="P40" s="339"/>
      <c r="Q40" s="339"/>
      <c r="R40" s="339"/>
      <c r="S40" s="339"/>
      <c r="T40" s="339"/>
    </row>
  </sheetData>
  <sheetProtection algorithmName="SHA-512" hashValue="6Rxj3A+eMeDG9a7PJzbW4u+T7PZ0ryU0Am28F/CHbpW2a9CGi97RKE8t2hK8XKnmrnCl/iaa/eCZOqy0Y7tw7Q==" saltValue="lwLLwmwFOOQvvhW0bu9pFA==" spinCount="100000" sheet="1" objects="1" scenarios="1"/>
  <mergeCells count="108">
    <mergeCell ref="S12:T12"/>
    <mergeCell ref="S11:T11"/>
    <mergeCell ref="C2:H9"/>
    <mergeCell ref="C10:H10"/>
    <mergeCell ref="K11:L11"/>
    <mergeCell ref="M11:N11"/>
    <mergeCell ref="O11:P11"/>
    <mergeCell ref="Q11:R11"/>
    <mergeCell ref="D14:H14"/>
    <mergeCell ref="K14:L14"/>
    <mergeCell ref="M14:N14"/>
    <mergeCell ref="O14:P14"/>
    <mergeCell ref="Q14:R14"/>
    <mergeCell ref="D12:H12"/>
    <mergeCell ref="K12:L12"/>
    <mergeCell ref="M12:N12"/>
    <mergeCell ref="O12:P12"/>
    <mergeCell ref="Q12:R12"/>
    <mergeCell ref="S14:T14"/>
    <mergeCell ref="K15:L15"/>
    <mergeCell ref="M15:N15"/>
    <mergeCell ref="O15:P15"/>
    <mergeCell ref="Q15:R15"/>
    <mergeCell ref="S15:T15"/>
    <mergeCell ref="K13:L13"/>
    <mergeCell ref="M13:N13"/>
    <mergeCell ref="O13:P13"/>
    <mergeCell ref="Q13:R13"/>
    <mergeCell ref="S13:T13"/>
    <mergeCell ref="D18:H18"/>
    <mergeCell ref="K18:L18"/>
    <mergeCell ref="M18:N18"/>
    <mergeCell ref="O18:P18"/>
    <mergeCell ref="Q18:R18"/>
    <mergeCell ref="S18:T18"/>
    <mergeCell ref="K17:L17"/>
    <mergeCell ref="M17:N17"/>
    <mergeCell ref="O17:P17"/>
    <mergeCell ref="Q17:R17"/>
    <mergeCell ref="S17:T17"/>
    <mergeCell ref="K19:L19"/>
    <mergeCell ref="M19:N19"/>
    <mergeCell ref="O19:P19"/>
    <mergeCell ref="Q19:R19"/>
    <mergeCell ref="S19:T19"/>
    <mergeCell ref="S24:T24"/>
    <mergeCell ref="Q24:R24"/>
    <mergeCell ref="O24:P24"/>
    <mergeCell ref="M24:N24"/>
    <mergeCell ref="K24:L24"/>
    <mergeCell ref="S25:T25"/>
    <mergeCell ref="K26:L26"/>
    <mergeCell ref="M26:N26"/>
    <mergeCell ref="O26:P26"/>
    <mergeCell ref="Q26:R26"/>
    <mergeCell ref="S26:T26"/>
    <mergeCell ref="D25:H25"/>
    <mergeCell ref="K25:L25"/>
    <mergeCell ref="M25:N25"/>
    <mergeCell ref="O25:P25"/>
    <mergeCell ref="Q25:R25"/>
    <mergeCell ref="K33:L33"/>
    <mergeCell ref="M33:N33"/>
    <mergeCell ref="O33:P33"/>
    <mergeCell ref="Q33:R33"/>
    <mergeCell ref="S33:T33"/>
    <mergeCell ref="D31:H31"/>
    <mergeCell ref="K31:L31"/>
    <mergeCell ref="M31:N31"/>
    <mergeCell ref="O31:P31"/>
    <mergeCell ref="Q31:R31"/>
    <mergeCell ref="S31:T31"/>
    <mergeCell ref="Q35:R35"/>
    <mergeCell ref="S35:T35"/>
    <mergeCell ref="K36:L36"/>
    <mergeCell ref="M36:N36"/>
    <mergeCell ref="O36:P36"/>
    <mergeCell ref="Q36:R36"/>
    <mergeCell ref="S36:T36"/>
    <mergeCell ref="K34:L34"/>
    <mergeCell ref="M34:N34"/>
    <mergeCell ref="O34:P34"/>
    <mergeCell ref="Q34:R34"/>
    <mergeCell ref="S34:T34"/>
    <mergeCell ref="S40:T40"/>
    <mergeCell ref="K39:L39"/>
    <mergeCell ref="M39:N39"/>
    <mergeCell ref="O39:P39"/>
    <mergeCell ref="Q39:R39"/>
    <mergeCell ref="S39:T39"/>
    <mergeCell ref="C34:G34"/>
    <mergeCell ref="K40:L40"/>
    <mergeCell ref="M40:N40"/>
    <mergeCell ref="O40:P40"/>
    <mergeCell ref="Q40:R40"/>
    <mergeCell ref="K37:L37"/>
    <mergeCell ref="M37:N37"/>
    <mergeCell ref="O37:P37"/>
    <mergeCell ref="Q37:R37"/>
    <mergeCell ref="S37:T37"/>
    <mergeCell ref="K38:L38"/>
    <mergeCell ref="M38:N38"/>
    <mergeCell ref="O38:P38"/>
    <mergeCell ref="Q38:R38"/>
    <mergeCell ref="S38:T38"/>
    <mergeCell ref="K35:L35"/>
    <mergeCell ref="M35:N35"/>
    <mergeCell ref="O35:P35"/>
  </mergeCells>
  <phoneticPr fontId="8" type="noConversion"/>
  <printOptions horizontalCentered="1" verticalCentered="1"/>
  <pageMargins left="0.11811023622047245" right="0.11811023622047245" top="0.78740157480314965" bottom="0.78740157480314965" header="0.31496062992125984" footer="0.31496062992125984"/>
  <pageSetup paperSize="9" scale="7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T44"/>
  <sheetViews>
    <sheetView topLeftCell="D30" zoomScale="160" zoomScaleNormal="160" workbookViewId="0">
      <selection activeCell="D31" sqref="D31:H31"/>
    </sheetView>
  </sheetViews>
  <sheetFormatPr defaultColWidth="9.140625" defaultRowHeight="15" x14ac:dyDescent="0.25"/>
  <cols>
    <col min="1" max="2" width="9.140625" style="14"/>
    <col min="3" max="3" width="13.85546875" style="28" customWidth="1"/>
    <col min="4" max="4" width="66.7109375" style="26" customWidth="1"/>
    <col min="5" max="5" width="10" style="28" bestFit="1" customWidth="1"/>
    <col min="6" max="6" width="14.28515625" style="28" bestFit="1" customWidth="1"/>
    <col min="7" max="8" width="25.42578125" style="14" customWidth="1"/>
    <col min="9" max="10" width="9.140625" style="14"/>
    <col min="11" max="19" width="0" style="14" hidden="1" customWidth="1"/>
    <col min="20" max="20" width="12.42578125" style="14" hidden="1" customWidth="1"/>
    <col min="21" max="16384" width="9.140625" style="14"/>
  </cols>
  <sheetData>
    <row r="1" spans="3:20" ht="15.75" thickBot="1" x14ac:dyDescent="0.3"/>
    <row r="2" spans="3:20" ht="45" customHeight="1" x14ac:dyDescent="0.25">
      <c r="C2" s="244" t="s">
        <v>405</v>
      </c>
      <c r="D2" s="354"/>
      <c r="E2" s="354"/>
      <c r="F2" s="354"/>
      <c r="G2" s="354"/>
      <c r="H2" s="355"/>
      <c r="I2" s="86"/>
    </row>
    <row r="3" spans="3:20" x14ac:dyDescent="0.25">
      <c r="C3" s="356"/>
      <c r="D3" s="357"/>
      <c r="E3" s="357"/>
      <c r="F3" s="357"/>
      <c r="G3" s="357"/>
      <c r="H3" s="358"/>
      <c r="I3" s="86"/>
    </row>
    <row r="4" spans="3:20" x14ac:dyDescent="0.25">
      <c r="C4" s="356"/>
      <c r="D4" s="357"/>
      <c r="E4" s="357"/>
      <c r="F4" s="357"/>
      <c r="G4" s="357"/>
      <c r="H4" s="358"/>
      <c r="I4" s="86"/>
    </row>
    <row r="5" spans="3:20" x14ac:dyDescent="0.25">
      <c r="C5" s="356"/>
      <c r="D5" s="357"/>
      <c r="E5" s="357"/>
      <c r="F5" s="357"/>
      <c r="G5" s="357"/>
      <c r="H5" s="358"/>
      <c r="I5" s="86"/>
    </row>
    <row r="6" spans="3:20" x14ac:dyDescent="0.25">
      <c r="C6" s="356"/>
      <c r="D6" s="357"/>
      <c r="E6" s="357"/>
      <c r="F6" s="357"/>
      <c r="G6" s="357"/>
      <c r="H6" s="358"/>
      <c r="I6" s="86"/>
    </row>
    <row r="7" spans="3:20" ht="15.75" thickBot="1" x14ac:dyDescent="0.3">
      <c r="C7" s="359"/>
      <c r="D7" s="360"/>
      <c r="E7" s="360"/>
      <c r="F7" s="360"/>
      <c r="G7" s="360"/>
      <c r="H7" s="361"/>
      <c r="I7" s="86"/>
    </row>
    <row r="8" spans="3:20" ht="16.5" customHeight="1" x14ac:dyDescent="0.25">
      <c r="C8" s="87" t="s">
        <v>6</v>
      </c>
      <c r="D8" s="88" t="s">
        <v>97</v>
      </c>
      <c r="E8" s="87" t="s">
        <v>33</v>
      </c>
      <c r="F8" s="87" t="s">
        <v>34</v>
      </c>
      <c r="G8" s="88" t="s">
        <v>47</v>
      </c>
      <c r="H8" s="88" t="s">
        <v>48</v>
      </c>
      <c r="I8" s="86"/>
      <c r="K8" s="308" t="s">
        <v>179</v>
      </c>
      <c r="L8" s="308"/>
      <c r="M8" s="309" t="s">
        <v>180</v>
      </c>
      <c r="N8" s="309"/>
      <c r="O8" s="363" t="s">
        <v>181</v>
      </c>
      <c r="P8" s="363"/>
      <c r="Q8" s="352" t="s">
        <v>182</v>
      </c>
      <c r="R8" s="352"/>
      <c r="S8" s="312" t="s">
        <v>187</v>
      </c>
      <c r="T8" s="312"/>
    </row>
    <row r="9" spans="3:20" ht="15" customHeight="1" x14ac:dyDescent="0.25">
      <c r="C9" s="89">
        <v>1</v>
      </c>
      <c r="D9" s="336" t="s">
        <v>85</v>
      </c>
      <c r="E9" s="337"/>
      <c r="F9" s="337"/>
      <c r="G9" s="337"/>
      <c r="H9" s="338"/>
      <c r="K9" s="308"/>
      <c r="L9" s="308"/>
      <c r="M9" s="309"/>
      <c r="N9" s="309"/>
      <c r="O9" s="363"/>
      <c r="P9" s="363"/>
      <c r="Q9" s="352"/>
      <c r="R9" s="352"/>
      <c r="S9" s="312"/>
      <c r="T9" s="312"/>
    </row>
    <row r="10" spans="3:20" ht="59.25" customHeight="1" x14ac:dyDescent="0.25">
      <c r="C10" s="90" t="s">
        <v>13</v>
      </c>
      <c r="D10" s="123" t="s">
        <v>98</v>
      </c>
      <c r="E10" s="90" t="s">
        <v>50</v>
      </c>
      <c r="F10" s="90">
        <v>2</v>
      </c>
      <c r="G10" s="91">
        <v>900</v>
      </c>
      <c r="H10" s="124">
        <f>F10*G10</f>
        <v>1800</v>
      </c>
      <c r="I10" s="23"/>
      <c r="K10" s="362">
        <v>1500</v>
      </c>
      <c r="L10" s="362"/>
      <c r="M10" s="362">
        <v>25</v>
      </c>
      <c r="N10" s="362"/>
      <c r="O10" s="362">
        <v>1763.24</v>
      </c>
      <c r="P10" s="362"/>
      <c r="Q10" s="362">
        <v>2199.0500000000002</v>
      </c>
      <c r="R10" s="362"/>
      <c r="S10" s="362">
        <f>MEDIAN(K10:R10)</f>
        <v>1631.62</v>
      </c>
      <c r="T10" s="362"/>
    </row>
    <row r="11" spans="3:20" ht="38.25" customHeight="1" x14ac:dyDescent="0.25">
      <c r="C11" s="90" t="s">
        <v>49</v>
      </c>
      <c r="D11" s="123" t="s">
        <v>99</v>
      </c>
      <c r="E11" s="90" t="s">
        <v>100</v>
      </c>
      <c r="F11" s="90">
        <v>1000</v>
      </c>
      <c r="G11" s="91">
        <v>4</v>
      </c>
      <c r="H11" s="124">
        <f>F11*G11</f>
        <v>4000</v>
      </c>
      <c r="I11" s="23"/>
      <c r="K11" s="362">
        <v>0.3</v>
      </c>
      <c r="L11" s="362"/>
      <c r="M11" s="362">
        <v>0.02</v>
      </c>
      <c r="N11" s="362"/>
      <c r="O11" s="362">
        <v>7.0000000000000007E-2</v>
      </c>
      <c r="P11" s="362"/>
      <c r="Q11" s="362">
        <v>0.19</v>
      </c>
      <c r="R11" s="362"/>
      <c r="S11" s="362">
        <f t="shared" ref="S11:S43" si="0">MEDIAN(K11:R11)</f>
        <v>0.13</v>
      </c>
      <c r="T11" s="362"/>
    </row>
    <row r="12" spans="3:20" ht="36" customHeight="1" x14ac:dyDescent="0.25">
      <c r="C12" s="90" t="s">
        <v>14</v>
      </c>
      <c r="D12" s="123" t="s">
        <v>101</v>
      </c>
      <c r="E12" s="90" t="s">
        <v>54</v>
      </c>
      <c r="F12" s="90">
        <v>500</v>
      </c>
      <c r="G12" s="91">
        <v>35</v>
      </c>
      <c r="H12" s="124">
        <f>F12*G12</f>
        <v>17500</v>
      </c>
      <c r="I12" s="23"/>
      <c r="K12" s="362">
        <v>15</v>
      </c>
      <c r="L12" s="362"/>
      <c r="M12" s="362">
        <v>0.04</v>
      </c>
      <c r="N12" s="362"/>
      <c r="O12" s="362">
        <v>0.44</v>
      </c>
      <c r="P12" s="362"/>
      <c r="Q12" s="362">
        <v>1.43</v>
      </c>
      <c r="R12" s="362"/>
      <c r="S12" s="362">
        <f t="shared" si="0"/>
        <v>0.93500000000000005</v>
      </c>
      <c r="T12" s="362"/>
    </row>
    <row r="13" spans="3:20" ht="33" customHeight="1" x14ac:dyDescent="0.25">
      <c r="C13" s="90" t="s">
        <v>15</v>
      </c>
      <c r="D13" s="123" t="s">
        <v>102</v>
      </c>
      <c r="E13" s="90" t="s">
        <v>54</v>
      </c>
      <c r="F13" s="90">
        <v>500</v>
      </c>
      <c r="G13" s="91">
        <v>12</v>
      </c>
      <c r="H13" s="124">
        <f>F13*G13</f>
        <v>6000</v>
      </c>
      <c r="I13" s="23"/>
      <c r="K13" s="362">
        <v>6</v>
      </c>
      <c r="L13" s="362"/>
      <c r="M13" s="362">
        <v>0.18</v>
      </c>
      <c r="N13" s="362"/>
      <c r="O13" s="362">
        <v>1.1000000000000001</v>
      </c>
      <c r="P13" s="362"/>
      <c r="Q13" s="362">
        <v>8.17</v>
      </c>
      <c r="R13" s="362"/>
      <c r="S13" s="362">
        <f t="shared" si="0"/>
        <v>3.5500000000000003</v>
      </c>
      <c r="T13" s="362"/>
    </row>
    <row r="14" spans="3:20" ht="15" customHeight="1" x14ac:dyDescent="0.25">
      <c r="C14" s="89">
        <v>2</v>
      </c>
      <c r="D14" s="333" t="s">
        <v>298</v>
      </c>
      <c r="E14" s="334"/>
      <c r="F14" s="334"/>
      <c r="G14" s="334"/>
      <c r="H14" s="335"/>
      <c r="I14" s="23"/>
      <c r="K14" s="365"/>
      <c r="L14" s="365"/>
      <c r="M14" s="366"/>
      <c r="N14" s="366"/>
      <c r="O14" s="367"/>
      <c r="P14" s="367"/>
      <c r="Q14" s="368"/>
      <c r="R14" s="368"/>
      <c r="S14" s="362"/>
      <c r="T14" s="362"/>
    </row>
    <row r="15" spans="3:20" ht="66.75" customHeight="1" x14ac:dyDescent="0.25">
      <c r="C15" s="90" t="s">
        <v>18</v>
      </c>
      <c r="D15" s="94" t="s">
        <v>103</v>
      </c>
      <c r="E15" s="90" t="s">
        <v>105</v>
      </c>
      <c r="F15" s="90">
        <v>2</v>
      </c>
      <c r="G15" s="91">
        <v>12</v>
      </c>
      <c r="H15" s="124">
        <f>F15*G15</f>
        <v>24</v>
      </c>
      <c r="I15" s="23"/>
      <c r="K15" s="364">
        <v>4</v>
      </c>
      <c r="L15" s="364"/>
      <c r="M15" s="364">
        <v>0.75</v>
      </c>
      <c r="N15" s="364"/>
      <c r="O15" s="364">
        <v>4.49</v>
      </c>
      <c r="P15" s="364"/>
      <c r="Q15" s="364">
        <v>2.63</v>
      </c>
      <c r="R15" s="364"/>
      <c r="S15" s="362">
        <f t="shared" si="0"/>
        <v>3.3149999999999999</v>
      </c>
      <c r="T15" s="362"/>
    </row>
    <row r="16" spans="3:20" ht="15.75" x14ac:dyDescent="0.25">
      <c r="C16" s="90" t="s">
        <v>56</v>
      </c>
      <c r="D16" s="123" t="s">
        <v>104</v>
      </c>
      <c r="E16" s="90" t="s">
        <v>105</v>
      </c>
      <c r="F16" s="90">
        <v>2</v>
      </c>
      <c r="G16" s="91">
        <f>150/30</f>
        <v>5</v>
      </c>
      <c r="H16" s="124">
        <f>F16*G16</f>
        <v>10</v>
      </c>
      <c r="I16" s="23"/>
      <c r="K16" s="364">
        <v>6.7</v>
      </c>
      <c r="L16" s="364"/>
      <c r="M16" s="364">
        <v>0.13</v>
      </c>
      <c r="N16" s="364"/>
      <c r="O16" s="364">
        <v>5.24</v>
      </c>
      <c r="P16" s="364"/>
      <c r="Q16" s="364">
        <v>7.13</v>
      </c>
      <c r="R16" s="364"/>
      <c r="S16" s="362">
        <f t="shared" si="0"/>
        <v>5.9700000000000006</v>
      </c>
      <c r="T16" s="362"/>
    </row>
    <row r="17" spans="3:20" ht="15.75" x14ac:dyDescent="0.25">
      <c r="C17" s="90" t="s">
        <v>19</v>
      </c>
      <c r="D17" s="123" t="s">
        <v>403</v>
      </c>
      <c r="E17" s="90" t="s">
        <v>50</v>
      </c>
      <c r="F17" s="90">
        <v>10</v>
      </c>
      <c r="G17" s="91">
        <v>135</v>
      </c>
      <c r="H17" s="124">
        <f>F17*G17</f>
        <v>1350</v>
      </c>
      <c r="I17" s="23"/>
      <c r="K17" s="69"/>
      <c r="L17" s="69"/>
      <c r="M17" s="69"/>
      <c r="N17" s="69"/>
      <c r="O17" s="69"/>
      <c r="P17" s="69"/>
      <c r="Q17" s="69"/>
      <c r="R17" s="69"/>
      <c r="S17" s="118"/>
      <c r="T17" s="118"/>
    </row>
    <row r="18" spans="3:20" ht="47.25" x14ac:dyDescent="0.25">
      <c r="C18" s="90" t="s">
        <v>20</v>
      </c>
      <c r="D18" s="125" t="s">
        <v>297</v>
      </c>
      <c r="E18" s="126" t="s">
        <v>50</v>
      </c>
      <c r="F18" s="126">
        <v>3</v>
      </c>
      <c r="G18" s="91">
        <f>75/30</f>
        <v>2.5</v>
      </c>
      <c r="H18" s="124">
        <f>F18*G18</f>
        <v>7.5</v>
      </c>
      <c r="I18" s="23"/>
      <c r="K18" s="69"/>
      <c r="L18" s="69"/>
      <c r="M18" s="69"/>
      <c r="N18" s="69"/>
      <c r="O18" s="69"/>
      <c r="P18" s="69"/>
      <c r="Q18" s="69"/>
      <c r="R18" s="69"/>
      <c r="S18" s="118"/>
      <c r="T18" s="118"/>
    </row>
    <row r="19" spans="3:20" ht="30" x14ac:dyDescent="0.25">
      <c r="C19" s="90" t="s">
        <v>58</v>
      </c>
      <c r="D19" s="98" t="s">
        <v>299</v>
      </c>
      <c r="E19" s="47" t="s">
        <v>53</v>
      </c>
      <c r="F19" s="47">
        <v>5</v>
      </c>
      <c r="G19" s="99">
        <v>65</v>
      </c>
      <c r="H19" s="118">
        <f>F19*G19</f>
        <v>325</v>
      </c>
      <c r="I19" s="23"/>
      <c r="K19" s="364">
        <v>1.35</v>
      </c>
      <c r="L19" s="364"/>
      <c r="M19" s="364">
        <v>4.17</v>
      </c>
      <c r="N19" s="364"/>
      <c r="O19" s="364">
        <v>4.49</v>
      </c>
      <c r="P19" s="364"/>
      <c r="Q19" s="364">
        <v>94.55</v>
      </c>
      <c r="R19" s="364"/>
      <c r="S19" s="362">
        <f t="shared" si="0"/>
        <v>4.33</v>
      </c>
      <c r="T19" s="362"/>
    </row>
    <row r="20" spans="3:20" ht="15" customHeight="1" x14ac:dyDescent="0.25">
      <c r="C20" s="89">
        <v>3</v>
      </c>
      <c r="D20" s="333" t="s">
        <v>106</v>
      </c>
      <c r="E20" s="334"/>
      <c r="F20" s="334"/>
      <c r="G20" s="334"/>
      <c r="H20" s="335"/>
      <c r="I20" s="23"/>
      <c r="K20" s="365"/>
      <c r="L20" s="365"/>
      <c r="M20" s="366"/>
      <c r="N20" s="366"/>
      <c r="O20" s="367"/>
      <c r="P20" s="367"/>
      <c r="Q20" s="368"/>
      <c r="R20" s="368"/>
      <c r="S20" s="362"/>
      <c r="T20" s="362"/>
    </row>
    <row r="21" spans="3:20" ht="15" customHeight="1" x14ac:dyDescent="0.25">
      <c r="C21" s="90" t="s">
        <v>21</v>
      </c>
      <c r="D21" s="123" t="s">
        <v>107</v>
      </c>
      <c r="E21" s="90" t="s">
        <v>50</v>
      </c>
      <c r="F21" s="90">
        <v>2</v>
      </c>
      <c r="G21" s="95">
        <v>40</v>
      </c>
      <c r="H21" s="127">
        <f t="shared" ref="H21:H28" si="1">F21*G21</f>
        <v>80</v>
      </c>
      <c r="I21" s="23"/>
      <c r="K21" s="364">
        <v>150</v>
      </c>
      <c r="L21" s="364"/>
      <c r="M21" s="364">
        <v>29.17</v>
      </c>
      <c r="N21" s="364"/>
      <c r="O21" s="364">
        <v>89.88</v>
      </c>
      <c r="P21" s="364"/>
      <c r="Q21" s="364">
        <v>377.45</v>
      </c>
      <c r="R21" s="364"/>
      <c r="S21" s="362">
        <f t="shared" si="0"/>
        <v>119.94</v>
      </c>
      <c r="T21" s="362"/>
    </row>
    <row r="22" spans="3:20" ht="15.75" x14ac:dyDescent="0.25">
      <c r="C22" s="90" t="s">
        <v>22</v>
      </c>
      <c r="D22" s="123" t="s">
        <v>108</v>
      </c>
      <c r="E22" s="90" t="s">
        <v>50</v>
      </c>
      <c r="F22" s="90">
        <v>2</v>
      </c>
      <c r="G22" s="95">
        <f>150/30</f>
        <v>5</v>
      </c>
      <c r="H22" s="127">
        <f t="shared" si="1"/>
        <v>10</v>
      </c>
      <c r="I22" s="23"/>
      <c r="K22" s="364">
        <v>30</v>
      </c>
      <c r="L22" s="364"/>
      <c r="M22" s="364">
        <v>8.33</v>
      </c>
      <c r="N22" s="364"/>
      <c r="O22" s="364">
        <v>59.92</v>
      </c>
      <c r="P22" s="364"/>
      <c r="Q22" s="364">
        <v>377.45</v>
      </c>
      <c r="R22" s="364"/>
      <c r="S22" s="362">
        <f t="shared" si="0"/>
        <v>44.96</v>
      </c>
      <c r="T22" s="362"/>
    </row>
    <row r="23" spans="3:20" ht="15.75" x14ac:dyDescent="0.25">
      <c r="C23" s="90" t="s">
        <v>23</v>
      </c>
      <c r="D23" s="123" t="s">
        <v>109</v>
      </c>
      <c r="E23" s="90" t="s">
        <v>116</v>
      </c>
      <c r="F23" s="90">
        <v>5</v>
      </c>
      <c r="G23" s="95">
        <v>2</v>
      </c>
      <c r="H23" s="127">
        <f t="shared" si="1"/>
        <v>10</v>
      </c>
      <c r="I23" s="23"/>
      <c r="K23" s="364">
        <v>5.35</v>
      </c>
      <c r="L23" s="364"/>
      <c r="M23" s="364">
        <v>0.67</v>
      </c>
      <c r="N23" s="364"/>
      <c r="O23" s="364">
        <v>1.5</v>
      </c>
      <c r="P23" s="364"/>
      <c r="Q23" s="364">
        <v>1.95</v>
      </c>
      <c r="R23" s="364"/>
      <c r="S23" s="362">
        <f t="shared" si="0"/>
        <v>1.7250000000000001</v>
      </c>
      <c r="T23" s="362"/>
    </row>
    <row r="24" spans="3:20" ht="15.75" x14ac:dyDescent="0.25">
      <c r="C24" s="90" t="s">
        <v>24</v>
      </c>
      <c r="D24" s="123" t="s">
        <v>343</v>
      </c>
      <c r="E24" s="90" t="s">
        <v>50</v>
      </c>
      <c r="F24" s="90">
        <v>2</v>
      </c>
      <c r="G24" s="95">
        <v>125</v>
      </c>
      <c r="H24" s="127">
        <f t="shared" si="1"/>
        <v>250</v>
      </c>
      <c r="I24" s="23"/>
      <c r="K24" s="69"/>
      <c r="L24" s="69"/>
      <c r="M24" s="69"/>
      <c r="N24" s="69"/>
      <c r="O24" s="69"/>
      <c r="P24" s="69"/>
      <c r="Q24" s="69"/>
      <c r="R24" s="69"/>
      <c r="S24" s="118"/>
      <c r="T24" s="118"/>
    </row>
    <row r="25" spans="3:20" ht="15.75" x14ac:dyDescent="0.25">
      <c r="C25" s="90" t="s">
        <v>59</v>
      </c>
      <c r="D25" s="123" t="s">
        <v>347</v>
      </c>
      <c r="E25" s="90" t="s">
        <v>50</v>
      </c>
      <c r="F25" s="90">
        <v>2</v>
      </c>
      <c r="G25" s="95">
        <v>250</v>
      </c>
      <c r="H25" s="127">
        <f t="shared" si="1"/>
        <v>500</v>
      </c>
      <c r="I25" s="23"/>
      <c r="K25" s="69"/>
      <c r="L25" s="69"/>
      <c r="M25" s="69"/>
      <c r="N25" s="69"/>
      <c r="O25" s="69"/>
      <c r="P25" s="69"/>
      <c r="Q25" s="69"/>
      <c r="R25" s="69"/>
      <c r="S25" s="118"/>
      <c r="T25" s="118"/>
    </row>
    <row r="26" spans="3:20" ht="15.75" x14ac:dyDescent="0.25">
      <c r="C26" s="90" t="s">
        <v>270</v>
      </c>
      <c r="D26" s="94" t="s">
        <v>344</v>
      </c>
      <c r="E26" s="90" t="s">
        <v>50</v>
      </c>
      <c r="F26" s="90">
        <v>2</v>
      </c>
      <c r="G26" s="91">
        <f>1200/30</f>
        <v>40</v>
      </c>
      <c r="H26" s="124">
        <f t="shared" si="1"/>
        <v>80</v>
      </c>
      <c r="I26" s="23"/>
      <c r="K26" s="69"/>
      <c r="L26" s="69"/>
      <c r="M26" s="69"/>
      <c r="N26" s="69"/>
      <c r="O26" s="69"/>
      <c r="P26" s="69"/>
      <c r="Q26" s="69"/>
      <c r="R26" s="69"/>
      <c r="S26" s="118"/>
      <c r="T26" s="118"/>
    </row>
    <row r="27" spans="3:20" ht="15.75" x14ac:dyDescent="0.25">
      <c r="C27" s="90" t="s">
        <v>274</v>
      </c>
      <c r="D27" s="123" t="s">
        <v>345</v>
      </c>
      <c r="E27" s="90" t="s">
        <v>50</v>
      </c>
      <c r="F27" s="90">
        <v>2</v>
      </c>
      <c r="G27" s="95">
        <v>135</v>
      </c>
      <c r="H27" s="127">
        <f t="shared" si="1"/>
        <v>270</v>
      </c>
      <c r="I27" s="23"/>
      <c r="K27" s="69"/>
      <c r="L27" s="69"/>
      <c r="M27" s="69"/>
      <c r="N27" s="69"/>
      <c r="O27" s="69"/>
      <c r="P27" s="69"/>
      <c r="Q27" s="69"/>
      <c r="R27" s="69"/>
      <c r="S27" s="118"/>
      <c r="T27" s="118"/>
    </row>
    <row r="28" spans="3:20" ht="15.75" customHeight="1" x14ac:dyDescent="0.25">
      <c r="C28" s="90" t="s">
        <v>346</v>
      </c>
      <c r="D28" s="123" t="s">
        <v>110</v>
      </c>
      <c r="E28" s="90" t="s">
        <v>50</v>
      </c>
      <c r="F28" s="90">
        <v>2</v>
      </c>
      <c r="G28" s="95">
        <v>15</v>
      </c>
      <c r="H28" s="127">
        <f t="shared" si="1"/>
        <v>30</v>
      </c>
      <c r="I28" s="23"/>
      <c r="K28" s="364">
        <v>17</v>
      </c>
      <c r="L28" s="364"/>
      <c r="M28" s="364">
        <v>1.25</v>
      </c>
      <c r="N28" s="364"/>
      <c r="O28" s="364">
        <v>3</v>
      </c>
      <c r="P28" s="364"/>
      <c r="Q28" s="364">
        <v>3</v>
      </c>
      <c r="R28" s="364"/>
      <c r="S28" s="362">
        <f t="shared" si="0"/>
        <v>3</v>
      </c>
      <c r="T28" s="362"/>
    </row>
    <row r="29" spans="3:20" ht="15.75" x14ac:dyDescent="0.25">
      <c r="C29" s="97">
        <v>4</v>
      </c>
      <c r="D29" s="319" t="s">
        <v>81</v>
      </c>
      <c r="E29" s="320"/>
      <c r="F29" s="320"/>
      <c r="G29" s="320"/>
      <c r="H29" s="321"/>
      <c r="K29" s="365"/>
      <c r="L29" s="365"/>
      <c r="M29" s="366"/>
      <c r="N29" s="366"/>
      <c r="O29" s="367"/>
      <c r="P29" s="367"/>
      <c r="Q29" s="368"/>
      <c r="R29" s="368"/>
      <c r="S29" s="362"/>
      <c r="T29" s="362"/>
    </row>
    <row r="30" spans="3:20" ht="60" x14ac:dyDescent="0.25">
      <c r="C30" s="47" t="s">
        <v>25</v>
      </c>
      <c r="D30" s="98" t="s">
        <v>348</v>
      </c>
      <c r="E30" s="47" t="s">
        <v>50</v>
      </c>
      <c r="F30" s="47">
        <v>1</v>
      </c>
      <c r="G30" s="99">
        <v>19890</v>
      </c>
      <c r="H30" s="118">
        <f>F30*G30</f>
        <v>19890</v>
      </c>
      <c r="K30" s="364">
        <v>4830</v>
      </c>
      <c r="L30" s="364"/>
      <c r="M30" s="364">
        <v>625</v>
      </c>
      <c r="N30" s="364"/>
      <c r="O30" s="364">
        <v>3085.67</v>
      </c>
      <c r="P30" s="364"/>
      <c r="Q30" s="364">
        <v>4711.0200000000004</v>
      </c>
      <c r="R30" s="364"/>
      <c r="S30" s="362">
        <f t="shared" si="0"/>
        <v>3898.3450000000003</v>
      </c>
      <c r="T30" s="362"/>
    </row>
    <row r="31" spans="3:20" ht="15.75" x14ac:dyDescent="0.25">
      <c r="C31" s="97">
        <v>5</v>
      </c>
      <c r="D31" s="319" t="s">
        <v>111</v>
      </c>
      <c r="E31" s="320"/>
      <c r="F31" s="320"/>
      <c r="G31" s="320"/>
      <c r="H31" s="321"/>
      <c r="K31" s="365"/>
      <c r="L31" s="365"/>
      <c r="M31" s="366"/>
      <c r="N31" s="366"/>
      <c r="O31" s="367"/>
      <c r="P31" s="367"/>
      <c r="Q31" s="368"/>
      <c r="R31" s="368"/>
      <c r="S31" s="362"/>
      <c r="T31" s="362"/>
    </row>
    <row r="32" spans="3:20" x14ac:dyDescent="0.25">
      <c r="C32" s="47" t="s">
        <v>26</v>
      </c>
      <c r="D32" s="128" t="s">
        <v>112</v>
      </c>
      <c r="E32" s="47" t="s">
        <v>53</v>
      </c>
      <c r="F32" s="47">
        <v>100</v>
      </c>
      <c r="G32" s="101">
        <v>2</v>
      </c>
      <c r="H32" s="118">
        <f t="shared" ref="H32:H40" si="2">F32*G32</f>
        <v>200</v>
      </c>
      <c r="K32" s="364">
        <v>5.15</v>
      </c>
      <c r="L32" s="364"/>
      <c r="M32" s="364">
        <v>1.67</v>
      </c>
      <c r="N32" s="364"/>
      <c r="O32" s="364">
        <v>0.26</v>
      </c>
      <c r="P32" s="364"/>
      <c r="Q32" s="364">
        <v>0.13</v>
      </c>
      <c r="R32" s="364"/>
      <c r="S32" s="362">
        <f t="shared" si="0"/>
        <v>0.96499999999999997</v>
      </c>
      <c r="T32" s="362"/>
    </row>
    <row r="33" spans="3:20" ht="294" customHeight="1" x14ac:dyDescent="0.25">
      <c r="C33" s="47" t="s">
        <v>62</v>
      </c>
      <c r="D33" s="98" t="s">
        <v>227</v>
      </c>
      <c r="E33" s="47" t="s">
        <v>53</v>
      </c>
      <c r="F33" s="47">
        <v>4</v>
      </c>
      <c r="G33" s="99">
        <v>950</v>
      </c>
      <c r="H33" s="118">
        <f t="shared" si="2"/>
        <v>3800</v>
      </c>
      <c r="K33" s="364">
        <v>167</v>
      </c>
      <c r="L33" s="364"/>
      <c r="M33" s="364">
        <v>108.33</v>
      </c>
      <c r="N33" s="364"/>
      <c r="O33" s="364">
        <v>440.81</v>
      </c>
      <c r="P33" s="364"/>
      <c r="Q33" s="364">
        <v>220.12</v>
      </c>
      <c r="R33" s="364"/>
      <c r="S33" s="362">
        <f t="shared" si="0"/>
        <v>193.56</v>
      </c>
      <c r="T33" s="362"/>
    </row>
    <row r="34" spans="3:20" x14ac:dyDescent="0.25">
      <c r="C34" s="47" t="s">
        <v>63</v>
      </c>
      <c r="D34" s="98" t="s">
        <v>228</v>
      </c>
      <c r="E34" s="47" t="s">
        <v>53</v>
      </c>
      <c r="F34" s="47">
        <v>4</v>
      </c>
      <c r="G34" s="99">
        <v>125</v>
      </c>
      <c r="H34" s="118">
        <f t="shared" si="2"/>
        <v>500</v>
      </c>
      <c r="K34" s="364">
        <v>30</v>
      </c>
      <c r="L34" s="364"/>
      <c r="M34" s="364">
        <v>34.17</v>
      </c>
      <c r="N34" s="364"/>
      <c r="O34" s="364">
        <v>238.04</v>
      </c>
      <c r="P34" s="364"/>
      <c r="Q34" s="364">
        <v>94.3</v>
      </c>
      <c r="R34" s="364"/>
      <c r="S34" s="362">
        <f t="shared" si="0"/>
        <v>64.234999999999999</v>
      </c>
      <c r="T34" s="362"/>
    </row>
    <row r="35" spans="3:20" ht="50.25" customHeight="1" x14ac:dyDescent="0.25">
      <c r="C35" s="47" t="s">
        <v>65</v>
      </c>
      <c r="D35" s="98" t="s">
        <v>248</v>
      </c>
      <c r="E35" s="47" t="s">
        <v>53</v>
      </c>
      <c r="F35" s="47">
        <v>3</v>
      </c>
      <c r="G35" s="99">
        <f>3000/30</f>
        <v>100</v>
      </c>
      <c r="H35" s="118">
        <f t="shared" si="2"/>
        <v>300</v>
      </c>
      <c r="K35" s="364">
        <v>74</v>
      </c>
      <c r="L35" s="364"/>
      <c r="M35" s="364">
        <v>12.5</v>
      </c>
      <c r="N35" s="364"/>
      <c r="O35" s="364">
        <v>1123.52</v>
      </c>
      <c r="P35" s="364"/>
      <c r="Q35" s="364">
        <v>885.97</v>
      </c>
      <c r="R35" s="364"/>
      <c r="S35" s="362">
        <f t="shared" si="0"/>
        <v>479.98500000000001</v>
      </c>
      <c r="T35" s="362"/>
    </row>
    <row r="36" spans="3:20" x14ac:dyDescent="0.25">
      <c r="C36" s="47" t="s">
        <v>66</v>
      </c>
      <c r="D36" s="98" t="s">
        <v>114</v>
      </c>
      <c r="E36" s="47" t="s">
        <v>53</v>
      </c>
      <c r="F36" s="47">
        <v>4</v>
      </c>
      <c r="G36" s="99">
        <v>110</v>
      </c>
      <c r="H36" s="118">
        <f t="shared" si="2"/>
        <v>440</v>
      </c>
      <c r="K36" s="364">
        <v>30</v>
      </c>
      <c r="L36" s="364"/>
      <c r="M36" s="364">
        <v>12.5</v>
      </c>
      <c r="N36" s="364"/>
      <c r="O36" s="364">
        <v>61.71</v>
      </c>
      <c r="P36" s="364"/>
      <c r="Q36" s="364">
        <v>1036.75</v>
      </c>
      <c r="R36" s="364"/>
      <c r="S36" s="362">
        <f t="shared" si="0"/>
        <v>45.855000000000004</v>
      </c>
      <c r="T36" s="362"/>
    </row>
    <row r="37" spans="3:20" x14ac:dyDescent="0.25">
      <c r="C37" s="47" t="s">
        <v>67</v>
      </c>
      <c r="D37" s="98" t="s">
        <v>115</v>
      </c>
      <c r="E37" s="47" t="s">
        <v>53</v>
      </c>
      <c r="F37" s="47">
        <v>6</v>
      </c>
      <c r="G37" s="99">
        <f>9000/30</f>
        <v>300</v>
      </c>
      <c r="H37" s="118">
        <f t="shared" si="2"/>
        <v>1800</v>
      </c>
      <c r="K37" s="364">
        <v>335</v>
      </c>
      <c r="L37" s="364"/>
      <c r="M37" s="364">
        <v>57.53</v>
      </c>
      <c r="N37" s="364"/>
      <c r="O37" s="364">
        <v>440.81</v>
      </c>
      <c r="P37" s="364"/>
      <c r="Q37" s="364">
        <v>44.02</v>
      </c>
      <c r="R37" s="364"/>
      <c r="S37" s="362">
        <f t="shared" si="0"/>
        <v>196.26500000000001</v>
      </c>
      <c r="T37" s="362"/>
    </row>
    <row r="38" spans="3:20" x14ac:dyDescent="0.25">
      <c r="C38" s="47" t="s">
        <v>68</v>
      </c>
      <c r="D38" s="98" t="s">
        <v>361</v>
      </c>
      <c r="E38" s="47" t="s">
        <v>53</v>
      </c>
      <c r="F38" s="47">
        <v>6</v>
      </c>
      <c r="G38" s="99">
        <v>3.5</v>
      </c>
      <c r="H38" s="118">
        <f t="shared" si="2"/>
        <v>21</v>
      </c>
      <c r="K38" s="69"/>
      <c r="L38" s="69"/>
      <c r="M38" s="69"/>
      <c r="N38" s="69"/>
      <c r="O38" s="69"/>
      <c r="P38" s="69"/>
      <c r="Q38" s="69"/>
      <c r="R38" s="69"/>
      <c r="S38" s="118"/>
      <c r="T38" s="118"/>
    </row>
    <row r="39" spans="3:20" x14ac:dyDescent="0.25">
      <c r="C39" s="47" t="s">
        <v>117</v>
      </c>
      <c r="D39" s="128" t="s">
        <v>118</v>
      </c>
      <c r="E39" s="128" t="s">
        <v>53</v>
      </c>
      <c r="F39" s="43">
        <v>6</v>
      </c>
      <c r="G39" s="129">
        <v>20</v>
      </c>
      <c r="H39" s="118">
        <f t="shared" si="2"/>
        <v>120</v>
      </c>
      <c r="K39" s="364">
        <v>167</v>
      </c>
      <c r="L39" s="364"/>
      <c r="M39" s="364">
        <v>39.58</v>
      </c>
      <c r="N39" s="364"/>
      <c r="O39" s="364">
        <v>66.12</v>
      </c>
      <c r="P39" s="364"/>
      <c r="Q39" s="364">
        <v>296.41000000000003</v>
      </c>
      <c r="R39" s="364"/>
      <c r="S39" s="362">
        <f t="shared" si="0"/>
        <v>116.56</v>
      </c>
      <c r="T39" s="362"/>
    </row>
    <row r="40" spans="3:20" x14ac:dyDescent="0.25">
      <c r="C40" s="47" t="s">
        <v>359</v>
      </c>
      <c r="D40" s="130" t="s">
        <v>358</v>
      </c>
      <c r="E40" s="131" t="s">
        <v>53</v>
      </c>
      <c r="F40" s="132">
        <v>12</v>
      </c>
      <c r="G40" s="133">
        <f>75/30</f>
        <v>2.5</v>
      </c>
      <c r="H40" s="118">
        <f t="shared" si="2"/>
        <v>30</v>
      </c>
      <c r="K40" s="69"/>
      <c r="L40" s="69"/>
      <c r="M40" s="69"/>
      <c r="N40" s="69"/>
      <c r="O40" s="69"/>
      <c r="P40" s="69"/>
      <c r="Q40" s="69"/>
      <c r="R40" s="69"/>
      <c r="S40" s="118"/>
      <c r="T40" s="118"/>
    </row>
    <row r="41" spans="3:20" x14ac:dyDescent="0.25">
      <c r="C41" s="47" t="s">
        <v>360</v>
      </c>
      <c r="D41" s="130" t="s">
        <v>357</v>
      </c>
      <c r="E41" s="112" t="s">
        <v>53</v>
      </c>
      <c r="F41" s="112">
        <v>12</v>
      </c>
      <c r="G41" s="133">
        <v>2</v>
      </c>
      <c r="H41" s="118">
        <f>F41*G41</f>
        <v>24</v>
      </c>
      <c r="K41" s="69"/>
      <c r="L41" s="69"/>
      <c r="M41" s="69"/>
      <c r="N41" s="69"/>
      <c r="O41" s="69"/>
      <c r="P41" s="69"/>
      <c r="Q41" s="69"/>
      <c r="R41" s="69"/>
      <c r="S41" s="118"/>
      <c r="T41" s="118"/>
    </row>
    <row r="42" spans="3:20" ht="49.5" customHeight="1" x14ac:dyDescent="0.25">
      <c r="C42" s="47" t="s">
        <v>362</v>
      </c>
      <c r="D42" s="98" t="s">
        <v>364</v>
      </c>
      <c r="E42" s="112" t="s">
        <v>27</v>
      </c>
      <c r="F42" s="112">
        <v>6</v>
      </c>
      <c r="G42" s="133">
        <v>400</v>
      </c>
      <c r="H42" s="118">
        <f>F42*G42</f>
        <v>2400</v>
      </c>
      <c r="K42" s="69"/>
      <c r="L42" s="69"/>
      <c r="M42" s="69"/>
      <c r="N42" s="69"/>
      <c r="O42" s="69"/>
      <c r="P42" s="69"/>
      <c r="Q42" s="69"/>
      <c r="R42" s="69"/>
      <c r="S42" s="118"/>
      <c r="T42" s="118"/>
    </row>
    <row r="43" spans="3:20" ht="60" x14ac:dyDescent="0.25">
      <c r="C43" s="47" t="s">
        <v>363</v>
      </c>
      <c r="D43" s="109" t="s">
        <v>365</v>
      </c>
      <c r="E43" s="112" t="s">
        <v>27</v>
      </c>
      <c r="F43" s="112">
        <v>2</v>
      </c>
      <c r="G43" s="133">
        <v>1000</v>
      </c>
      <c r="H43" s="118">
        <f>F43*G43</f>
        <v>2000</v>
      </c>
      <c r="K43" s="364">
        <v>30</v>
      </c>
      <c r="L43" s="364"/>
      <c r="M43" s="364">
        <v>3.33</v>
      </c>
      <c r="N43" s="364"/>
      <c r="O43" s="364">
        <v>18.73</v>
      </c>
      <c r="P43" s="364"/>
      <c r="Q43" s="364">
        <v>19.510000000000002</v>
      </c>
      <c r="R43" s="364"/>
      <c r="S43" s="362">
        <f t="shared" si="0"/>
        <v>19.12</v>
      </c>
      <c r="T43" s="362"/>
    </row>
    <row r="44" spans="3:20" ht="18.75" x14ac:dyDescent="0.3">
      <c r="C44" s="353" t="s">
        <v>7</v>
      </c>
      <c r="D44" s="353"/>
      <c r="E44" s="353"/>
      <c r="F44" s="353"/>
      <c r="G44" s="353"/>
      <c r="H44" s="134">
        <f>SUM(H10:H13)+SUM(H15:H19)+SUM(H21:H28)+H30+SUM(H32:H43)</f>
        <v>63771.5</v>
      </c>
    </row>
  </sheetData>
  <sheetProtection algorithmName="SHA-512" hashValue="h6DZJ3r5SAPZkogXbj2BZI+y4fWDH860I+D3Z22O8Ga2m6sIOQsWTYA1wesfqVRAsQVHjY0OYtqbv90PoR+PyQ==" saltValue="1ihHqhtpkdEg/vsUP60J9Q==" spinCount="100000" sheet="1" objects="1" scenarios="1"/>
  <mergeCells count="132">
    <mergeCell ref="S37:T37"/>
    <mergeCell ref="S39:T39"/>
    <mergeCell ref="S43:T43"/>
    <mergeCell ref="S32:T32"/>
    <mergeCell ref="S33:T33"/>
    <mergeCell ref="S34:T34"/>
    <mergeCell ref="S35:T35"/>
    <mergeCell ref="S36:T36"/>
    <mergeCell ref="O37:P37"/>
    <mergeCell ref="O39:P39"/>
    <mergeCell ref="O43:P43"/>
    <mergeCell ref="Q32:R32"/>
    <mergeCell ref="Q33:R33"/>
    <mergeCell ref="Q34:R34"/>
    <mergeCell ref="Q35:R35"/>
    <mergeCell ref="Q36:R36"/>
    <mergeCell ref="Q37:R37"/>
    <mergeCell ref="Q39:R39"/>
    <mergeCell ref="Q43:R43"/>
    <mergeCell ref="O32:P32"/>
    <mergeCell ref="O33:P33"/>
    <mergeCell ref="O34:P34"/>
    <mergeCell ref="O35:P35"/>
    <mergeCell ref="O36:P36"/>
    <mergeCell ref="K37:L37"/>
    <mergeCell ref="K39:L39"/>
    <mergeCell ref="K43:L43"/>
    <mergeCell ref="M32:N32"/>
    <mergeCell ref="M33:N33"/>
    <mergeCell ref="M34:N34"/>
    <mergeCell ref="M35:N35"/>
    <mergeCell ref="M36:N36"/>
    <mergeCell ref="M37:N37"/>
    <mergeCell ref="M39:N39"/>
    <mergeCell ref="M43:N43"/>
    <mergeCell ref="K32:L32"/>
    <mergeCell ref="K33:L33"/>
    <mergeCell ref="K34:L34"/>
    <mergeCell ref="K35:L35"/>
    <mergeCell ref="K36:L36"/>
    <mergeCell ref="K31:L31"/>
    <mergeCell ref="M31:N31"/>
    <mergeCell ref="O31:P31"/>
    <mergeCell ref="Q31:R31"/>
    <mergeCell ref="S31:T31"/>
    <mergeCell ref="K30:L30"/>
    <mergeCell ref="M30:N30"/>
    <mergeCell ref="O30:P30"/>
    <mergeCell ref="Q30:R30"/>
    <mergeCell ref="S30:T30"/>
    <mergeCell ref="S21:T21"/>
    <mergeCell ref="S22:T22"/>
    <mergeCell ref="S23:T23"/>
    <mergeCell ref="S28:T28"/>
    <mergeCell ref="S29:T29"/>
    <mergeCell ref="Q21:R21"/>
    <mergeCell ref="Q22:R22"/>
    <mergeCell ref="Q23:R23"/>
    <mergeCell ref="Q28:R28"/>
    <mergeCell ref="Q29:R29"/>
    <mergeCell ref="K21:L21"/>
    <mergeCell ref="K22:L22"/>
    <mergeCell ref="K23:L23"/>
    <mergeCell ref="K28:L28"/>
    <mergeCell ref="K29:L29"/>
    <mergeCell ref="K20:L20"/>
    <mergeCell ref="M20:N20"/>
    <mergeCell ref="O20:P20"/>
    <mergeCell ref="Q20:R20"/>
    <mergeCell ref="O21:P21"/>
    <mergeCell ref="O22:P22"/>
    <mergeCell ref="M29:N29"/>
    <mergeCell ref="O23:P23"/>
    <mergeCell ref="O28:P28"/>
    <mergeCell ref="O29:P29"/>
    <mergeCell ref="M21:N21"/>
    <mergeCell ref="M22:N22"/>
    <mergeCell ref="M23:N23"/>
    <mergeCell ref="M28:N28"/>
    <mergeCell ref="O15:P15"/>
    <mergeCell ref="O16:P16"/>
    <mergeCell ref="O19:P19"/>
    <mergeCell ref="M15:N15"/>
    <mergeCell ref="M16:N16"/>
    <mergeCell ref="M19:N19"/>
    <mergeCell ref="S20:T20"/>
    <mergeCell ref="S15:T15"/>
    <mergeCell ref="S16:T16"/>
    <mergeCell ref="S19:T19"/>
    <mergeCell ref="Q15:R15"/>
    <mergeCell ref="Q16:R16"/>
    <mergeCell ref="Q19:R19"/>
    <mergeCell ref="S13:T13"/>
    <mergeCell ref="K14:L14"/>
    <mergeCell ref="M14:N14"/>
    <mergeCell ref="O14:P14"/>
    <mergeCell ref="Q14:R14"/>
    <mergeCell ref="S14:T14"/>
    <mergeCell ref="O10:P10"/>
    <mergeCell ref="O11:P11"/>
    <mergeCell ref="O12:P12"/>
    <mergeCell ref="O13:P13"/>
    <mergeCell ref="Q10:R10"/>
    <mergeCell ref="Q11:R11"/>
    <mergeCell ref="Q12:R12"/>
    <mergeCell ref="Q13:R13"/>
    <mergeCell ref="K10:L10"/>
    <mergeCell ref="K11:L11"/>
    <mergeCell ref="Q8:R9"/>
    <mergeCell ref="S8:T9"/>
    <mergeCell ref="D29:H29"/>
    <mergeCell ref="D31:H31"/>
    <mergeCell ref="C44:G44"/>
    <mergeCell ref="C2:H7"/>
    <mergeCell ref="D9:H9"/>
    <mergeCell ref="D14:H14"/>
    <mergeCell ref="D20:H20"/>
    <mergeCell ref="K12:L12"/>
    <mergeCell ref="K13:L13"/>
    <mergeCell ref="M10:N10"/>
    <mergeCell ref="M11:N11"/>
    <mergeCell ref="M12:N12"/>
    <mergeCell ref="M13:N13"/>
    <mergeCell ref="K8:L9"/>
    <mergeCell ref="M8:N9"/>
    <mergeCell ref="O8:P9"/>
    <mergeCell ref="K15:L15"/>
    <mergeCell ref="K16:L16"/>
    <mergeCell ref="K19:L19"/>
    <mergeCell ref="S10:T10"/>
    <mergeCell ref="S11:T11"/>
    <mergeCell ref="S12:T12"/>
  </mergeCells>
  <phoneticPr fontId="8" type="noConversion"/>
  <printOptions horizontalCentered="1" verticalCentered="1"/>
  <pageMargins left="0.11811023622047245" right="0.11811023622047245" top="0.78740157480314965" bottom="0.78740157480314965" header="0.31496062992125984" footer="0.31496062992125984"/>
  <pageSetup paperSize="9" scale="8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S69"/>
  <sheetViews>
    <sheetView topLeftCell="C52" zoomScale="140" zoomScaleNormal="140" workbookViewId="0">
      <selection activeCell="F59" sqref="F59"/>
    </sheetView>
  </sheetViews>
  <sheetFormatPr defaultColWidth="9.140625" defaultRowHeight="15" x14ac:dyDescent="0.25"/>
  <cols>
    <col min="1" max="1" width="9.140625" style="14"/>
    <col min="2" max="2" width="9.140625" style="27"/>
    <col min="3" max="3" width="93.85546875" style="14" bestFit="1" customWidth="1"/>
    <col min="4" max="4" width="15.85546875" style="14" customWidth="1"/>
    <col min="5" max="5" width="19.7109375" style="14" customWidth="1"/>
    <col min="6" max="6" width="34.28515625" style="28" customWidth="1"/>
    <col min="7" max="7" width="36.42578125" style="28" customWidth="1"/>
    <col min="8" max="8" width="9.140625" style="14"/>
    <col min="9" max="9" width="10.42578125" style="14" bestFit="1" customWidth="1"/>
    <col min="10" max="10" width="10.140625" style="14" hidden="1" customWidth="1"/>
    <col min="11" max="15" width="0" style="14" hidden="1" customWidth="1"/>
    <col min="16" max="16" width="19.7109375" style="14" hidden="1" customWidth="1"/>
    <col min="17" max="18" width="0" style="14" hidden="1" customWidth="1"/>
    <col min="19" max="19" width="12.7109375" style="14" hidden="1" customWidth="1"/>
    <col min="20" max="16384" width="9.140625" style="14"/>
  </cols>
  <sheetData>
    <row r="1" spans="2:19" ht="15.75" thickBot="1" x14ac:dyDescent="0.3"/>
    <row r="2" spans="2:19" x14ac:dyDescent="0.25">
      <c r="B2" s="372" t="s">
        <v>408</v>
      </c>
      <c r="C2" s="373"/>
      <c r="D2" s="373"/>
      <c r="E2" s="373"/>
      <c r="F2" s="373"/>
      <c r="G2" s="374"/>
    </row>
    <row r="3" spans="2:19" x14ac:dyDescent="0.25">
      <c r="B3" s="375"/>
      <c r="C3" s="376"/>
      <c r="D3" s="376"/>
      <c r="E3" s="376"/>
      <c r="F3" s="376"/>
      <c r="G3" s="377"/>
      <c r="O3" s="14">
        <f>AVERAGE(J6:N6)</f>
        <v>36.926000000000002</v>
      </c>
    </row>
    <row r="4" spans="2:19" x14ac:dyDescent="0.25">
      <c r="B4" s="375"/>
      <c r="C4" s="376"/>
      <c r="D4" s="376"/>
      <c r="E4" s="376"/>
      <c r="F4" s="376"/>
      <c r="G4" s="377"/>
    </row>
    <row r="5" spans="2:19" x14ac:dyDescent="0.25">
      <c r="B5" s="375"/>
      <c r="C5" s="376"/>
      <c r="D5" s="376"/>
      <c r="E5" s="376"/>
      <c r="F5" s="376"/>
      <c r="G5" s="377"/>
    </row>
    <row r="6" spans="2:19" x14ac:dyDescent="0.25">
      <c r="B6" s="375"/>
      <c r="C6" s="376"/>
      <c r="D6" s="376"/>
      <c r="E6" s="376"/>
      <c r="F6" s="376"/>
      <c r="G6" s="377"/>
      <c r="J6" s="14">
        <v>4.63</v>
      </c>
      <c r="K6" s="14">
        <v>10</v>
      </c>
      <c r="L6" s="14">
        <v>15</v>
      </c>
      <c r="M6" s="14">
        <v>65</v>
      </c>
      <c r="N6" s="14">
        <v>90</v>
      </c>
      <c r="O6" s="14">
        <f>MEDIAN(J6:N6)</f>
        <v>15</v>
      </c>
    </row>
    <row r="7" spans="2:19" x14ac:dyDescent="0.25">
      <c r="B7" s="375"/>
      <c r="C7" s="376"/>
      <c r="D7" s="376"/>
      <c r="E7" s="376"/>
      <c r="F7" s="376"/>
      <c r="G7" s="377"/>
    </row>
    <row r="8" spans="2:19" x14ac:dyDescent="0.25">
      <c r="B8" s="375"/>
      <c r="C8" s="376"/>
      <c r="D8" s="376"/>
      <c r="E8" s="376"/>
      <c r="F8" s="376"/>
      <c r="G8" s="377"/>
    </row>
    <row r="9" spans="2:19" x14ac:dyDescent="0.25">
      <c r="B9" s="375"/>
      <c r="C9" s="376"/>
      <c r="D9" s="376"/>
      <c r="E9" s="376"/>
      <c r="F9" s="376"/>
      <c r="G9" s="377"/>
    </row>
    <row r="10" spans="2:19" ht="15.75" thickBot="1" x14ac:dyDescent="0.3">
      <c r="B10" s="378"/>
      <c r="C10" s="379"/>
      <c r="D10" s="379"/>
      <c r="E10" s="379"/>
      <c r="F10" s="379"/>
      <c r="G10" s="380"/>
      <c r="H10" s="15"/>
    </row>
    <row r="11" spans="2:19" ht="15.75" thickBot="1" x14ac:dyDescent="0.3">
      <c r="B11" s="286"/>
      <c r="C11" s="287"/>
      <c r="D11" s="287"/>
      <c r="E11" s="287"/>
      <c r="F11" s="287"/>
      <c r="G11" s="288"/>
      <c r="H11" s="17"/>
    </row>
    <row r="12" spans="2:19" ht="30.75" x14ac:dyDescent="0.3">
      <c r="B12" s="135" t="s">
        <v>35</v>
      </c>
      <c r="C12" s="136" t="s">
        <v>119</v>
      </c>
      <c r="D12" s="137" t="s">
        <v>27</v>
      </c>
      <c r="E12" s="138" t="s">
        <v>36</v>
      </c>
      <c r="F12" s="139" t="s">
        <v>37</v>
      </c>
      <c r="G12" s="140" t="s">
        <v>5</v>
      </c>
      <c r="J12" s="314" t="s">
        <v>179</v>
      </c>
      <c r="K12" s="314"/>
      <c r="L12" s="315" t="s">
        <v>180</v>
      </c>
      <c r="M12" s="315"/>
      <c r="N12" s="316" t="s">
        <v>181</v>
      </c>
      <c r="O12" s="316"/>
      <c r="P12" s="317" t="s">
        <v>182</v>
      </c>
      <c r="Q12" s="317"/>
      <c r="R12" s="318" t="s">
        <v>187</v>
      </c>
      <c r="S12" s="318"/>
    </row>
    <row r="13" spans="2:19" ht="30" x14ac:dyDescent="0.25">
      <c r="B13" s="34" t="s">
        <v>13</v>
      </c>
      <c r="C13" s="141" t="s">
        <v>120</v>
      </c>
      <c r="D13" s="142" t="s">
        <v>121</v>
      </c>
      <c r="E13" s="142" t="s">
        <v>176</v>
      </c>
      <c r="F13" s="36">
        <v>275</v>
      </c>
      <c r="G13" s="143">
        <f>F13</f>
        <v>275</v>
      </c>
      <c r="H13" s="15"/>
      <c r="J13" s="364">
        <v>275</v>
      </c>
      <c r="K13" s="364"/>
      <c r="L13" s="364">
        <v>40</v>
      </c>
      <c r="M13" s="364"/>
      <c r="N13" s="364">
        <v>80</v>
      </c>
      <c r="O13" s="364"/>
      <c r="P13" s="364">
        <v>18.940000000000001</v>
      </c>
      <c r="Q13" s="364"/>
      <c r="R13" s="313">
        <f>MEDIAN(J13:Q13)</f>
        <v>60</v>
      </c>
      <c r="S13" s="313"/>
    </row>
    <row r="14" spans="2:19" ht="45" x14ac:dyDescent="0.25">
      <c r="B14" s="34" t="s">
        <v>49</v>
      </c>
      <c r="C14" s="72" t="s">
        <v>351</v>
      </c>
      <c r="D14" s="47" t="s">
        <v>121</v>
      </c>
      <c r="E14" s="47" t="s">
        <v>176</v>
      </c>
      <c r="F14" s="36">
        <v>125</v>
      </c>
      <c r="G14" s="143">
        <f t="shared" ref="G14:G61" si="0">F14</f>
        <v>125</v>
      </c>
      <c r="H14" s="15"/>
      <c r="J14" s="69"/>
      <c r="K14" s="69"/>
      <c r="L14" s="69"/>
      <c r="M14" s="69"/>
      <c r="N14" s="69"/>
      <c r="O14" s="69"/>
      <c r="P14" s="69"/>
      <c r="Q14" s="69"/>
      <c r="R14" s="71"/>
      <c r="S14" s="71"/>
    </row>
    <row r="15" spans="2:19" ht="30" x14ac:dyDescent="0.25">
      <c r="B15" s="34" t="s">
        <v>14</v>
      </c>
      <c r="C15" s="141" t="s">
        <v>262</v>
      </c>
      <c r="D15" s="144" t="s">
        <v>121</v>
      </c>
      <c r="E15" s="144" t="s">
        <v>175</v>
      </c>
      <c r="F15" s="36">
        <v>65</v>
      </c>
      <c r="G15" s="143">
        <f t="shared" si="0"/>
        <v>65</v>
      </c>
      <c r="H15" s="19"/>
      <c r="J15" s="364">
        <v>65</v>
      </c>
      <c r="K15" s="364"/>
      <c r="L15" s="364">
        <v>10</v>
      </c>
      <c r="M15" s="364"/>
      <c r="N15" s="364">
        <v>15</v>
      </c>
      <c r="O15" s="364"/>
      <c r="P15" s="364">
        <v>4.63</v>
      </c>
      <c r="Q15" s="364"/>
      <c r="R15" s="313">
        <f t="shared" ref="R15:R52" si="1">MEDIAN(J15:Q15)</f>
        <v>12.5</v>
      </c>
      <c r="S15" s="313"/>
    </row>
    <row r="16" spans="2:19" ht="30" x14ac:dyDescent="0.25">
      <c r="B16" s="34" t="s">
        <v>15</v>
      </c>
      <c r="C16" s="141" t="s">
        <v>265</v>
      </c>
      <c r="D16" s="144" t="s">
        <v>121</v>
      </c>
      <c r="E16" s="144" t="s">
        <v>175</v>
      </c>
      <c r="F16" s="36">
        <v>70</v>
      </c>
      <c r="G16" s="143">
        <f t="shared" si="0"/>
        <v>70</v>
      </c>
      <c r="H16" s="19"/>
      <c r="I16" s="20"/>
      <c r="J16" s="364">
        <v>70</v>
      </c>
      <c r="K16" s="364"/>
      <c r="L16" s="364">
        <v>10.5</v>
      </c>
      <c r="M16" s="364"/>
      <c r="N16" s="364">
        <v>20</v>
      </c>
      <c r="O16" s="364"/>
      <c r="P16" s="364">
        <v>5.68</v>
      </c>
      <c r="Q16" s="364"/>
      <c r="R16" s="313">
        <f t="shared" si="1"/>
        <v>15.25</v>
      </c>
      <c r="S16" s="313"/>
    </row>
    <row r="17" spans="2:19" ht="30" x14ac:dyDescent="0.25">
      <c r="B17" s="34" t="s">
        <v>16</v>
      </c>
      <c r="C17" s="141" t="s">
        <v>266</v>
      </c>
      <c r="D17" s="144" t="s">
        <v>121</v>
      </c>
      <c r="E17" s="144" t="s">
        <v>175</v>
      </c>
      <c r="F17" s="36">
        <v>75</v>
      </c>
      <c r="G17" s="143">
        <f t="shared" si="0"/>
        <v>75</v>
      </c>
      <c r="J17" s="364">
        <v>75</v>
      </c>
      <c r="K17" s="364"/>
      <c r="L17" s="364">
        <v>11</v>
      </c>
      <c r="M17" s="364"/>
      <c r="N17" s="364">
        <v>25</v>
      </c>
      <c r="O17" s="364"/>
      <c r="P17" s="364">
        <v>6.73</v>
      </c>
      <c r="Q17" s="364"/>
      <c r="R17" s="313">
        <f t="shared" si="1"/>
        <v>18</v>
      </c>
      <c r="S17" s="313"/>
    </row>
    <row r="18" spans="2:19" ht="30" x14ac:dyDescent="0.25">
      <c r="B18" s="34" t="s">
        <v>17</v>
      </c>
      <c r="C18" s="141" t="s">
        <v>267</v>
      </c>
      <c r="D18" s="144" t="s">
        <v>121</v>
      </c>
      <c r="E18" s="144" t="s">
        <v>176</v>
      </c>
      <c r="F18" s="36">
        <v>80</v>
      </c>
      <c r="G18" s="143">
        <f t="shared" si="0"/>
        <v>80</v>
      </c>
      <c r="H18" s="23"/>
      <c r="I18" s="24"/>
      <c r="J18" s="364">
        <v>80</v>
      </c>
      <c r="K18" s="364"/>
      <c r="L18" s="364">
        <v>12</v>
      </c>
      <c r="M18" s="364"/>
      <c r="N18" s="364">
        <v>30</v>
      </c>
      <c r="O18" s="364"/>
      <c r="P18" s="364">
        <v>7.78</v>
      </c>
      <c r="Q18" s="364"/>
      <c r="R18" s="313">
        <f t="shared" si="1"/>
        <v>21</v>
      </c>
      <c r="S18" s="313"/>
    </row>
    <row r="19" spans="2:19" ht="45" x14ac:dyDescent="0.25">
      <c r="B19" s="34" t="s">
        <v>30</v>
      </c>
      <c r="C19" s="141" t="s">
        <v>268</v>
      </c>
      <c r="D19" s="144" t="s">
        <v>121</v>
      </c>
      <c r="E19" s="144" t="s">
        <v>176</v>
      </c>
      <c r="F19" s="36">
        <v>90</v>
      </c>
      <c r="G19" s="143">
        <f t="shared" si="0"/>
        <v>90</v>
      </c>
      <c r="J19" s="364">
        <v>90</v>
      </c>
      <c r="K19" s="364"/>
      <c r="L19" s="364">
        <v>12</v>
      </c>
      <c r="M19" s="364"/>
      <c r="N19" s="364">
        <v>35</v>
      </c>
      <c r="O19" s="364"/>
      <c r="P19" s="364">
        <v>7.57</v>
      </c>
      <c r="Q19" s="364"/>
      <c r="R19" s="313">
        <f t="shared" si="1"/>
        <v>23.5</v>
      </c>
      <c r="S19" s="313"/>
    </row>
    <row r="20" spans="2:19" ht="30" x14ac:dyDescent="0.25">
      <c r="B20" s="34" t="s">
        <v>123</v>
      </c>
      <c r="C20" s="141" t="s">
        <v>122</v>
      </c>
      <c r="D20" s="144" t="s">
        <v>121</v>
      </c>
      <c r="E20" s="144" t="s">
        <v>176</v>
      </c>
      <c r="F20" s="36">
        <v>275</v>
      </c>
      <c r="G20" s="143">
        <f t="shared" si="0"/>
        <v>275</v>
      </c>
      <c r="H20" s="17"/>
      <c r="J20" s="364">
        <v>275</v>
      </c>
      <c r="K20" s="364"/>
      <c r="L20" s="364">
        <v>40</v>
      </c>
      <c r="M20" s="364"/>
      <c r="N20" s="364">
        <v>35</v>
      </c>
      <c r="O20" s="364"/>
      <c r="P20" s="364">
        <v>23.14</v>
      </c>
      <c r="Q20" s="364"/>
      <c r="R20" s="313">
        <f t="shared" si="1"/>
        <v>37.5</v>
      </c>
      <c r="S20" s="313"/>
    </row>
    <row r="21" spans="2:19" ht="30" x14ac:dyDescent="0.25">
      <c r="B21" s="34" t="s">
        <v>125</v>
      </c>
      <c r="C21" s="145" t="s">
        <v>256</v>
      </c>
      <c r="D21" s="112" t="s">
        <v>124</v>
      </c>
      <c r="E21" s="112" t="s">
        <v>175</v>
      </c>
      <c r="F21" s="36">
        <v>1800</v>
      </c>
      <c r="G21" s="143">
        <f t="shared" si="0"/>
        <v>1800</v>
      </c>
      <c r="J21" s="364">
        <v>3500</v>
      </c>
      <c r="K21" s="364"/>
      <c r="L21" s="364">
        <v>960</v>
      </c>
      <c r="M21" s="364"/>
      <c r="N21" s="364">
        <v>2200</v>
      </c>
      <c r="O21" s="364"/>
      <c r="P21" s="364">
        <v>568.08000000000004</v>
      </c>
      <c r="Q21" s="364"/>
      <c r="R21" s="313">
        <f t="shared" si="1"/>
        <v>1580</v>
      </c>
      <c r="S21" s="313"/>
    </row>
    <row r="22" spans="2:19" ht="30" x14ac:dyDescent="0.25">
      <c r="B22" s="34" t="s">
        <v>126</v>
      </c>
      <c r="C22" s="145" t="s">
        <v>269</v>
      </c>
      <c r="D22" s="47" t="s">
        <v>124</v>
      </c>
      <c r="E22" s="47" t="s">
        <v>176</v>
      </c>
      <c r="F22" s="36">
        <v>2300</v>
      </c>
      <c r="G22" s="143">
        <f t="shared" si="0"/>
        <v>2300</v>
      </c>
      <c r="J22" s="364">
        <v>2350</v>
      </c>
      <c r="K22" s="364"/>
      <c r="L22" s="364">
        <v>690</v>
      </c>
      <c r="M22" s="364"/>
      <c r="N22" s="364">
        <v>900</v>
      </c>
      <c r="O22" s="364"/>
      <c r="P22" s="364">
        <v>284.04000000000002</v>
      </c>
      <c r="Q22" s="364"/>
      <c r="R22" s="313">
        <f t="shared" si="1"/>
        <v>795</v>
      </c>
      <c r="S22" s="313"/>
    </row>
    <row r="23" spans="2:19" ht="30" x14ac:dyDescent="0.25">
      <c r="B23" s="34" t="s">
        <v>127</v>
      </c>
      <c r="C23" s="141" t="s">
        <v>253</v>
      </c>
      <c r="D23" s="144" t="s">
        <v>124</v>
      </c>
      <c r="E23" s="144" t="s">
        <v>175</v>
      </c>
      <c r="F23" s="36">
        <v>900</v>
      </c>
      <c r="G23" s="143">
        <f t="shared" ref="G23:G29" si="2">F23</f>
        <v>900</v>
      </c>
      <c r="J23" s="69"/>
      <c r="K23" s="69"/>
      <c r="L23" s="69"/>
      <c r="M23" s="69"/>
      <c r="N23" s="69"/>
      <c r="O23" s="69"/>
      <c r="P23" s="69"/>
      <c r="Q23" s="69"/>
      <c r="R23" s="71"/>
      <c r="S23" s="71"/>
    </row>
    <row r="24" spans="2:19" ht="30" x14ac:dyDescent="0.25">
      <c r="B24" s="34" t="s">
        <v>128</v>
      </c>
      <c r="C24" s="141" t="s">
        <v>257</v>
      </c>
      <c r="D24" s="144" t="s">
        <v>124</v>
      </c>
      <c r="E24" s="146" t="s">
        <v>176</v>
      </c>
      <c r="F24" s="36">
        <v>1300</v>
      </c>
      <c r="G24" s="143">
        <f t="shared" si="2"/>
        <v>1300</v>
      </c>
      <c r="J24" s="69"/>
      <c r="K24" s="69"/>
      <c r="L24" s="69"/>
      <c r="M24" s="69"/>
      <c r="N24" s="69"/>
      <c r="O24" s="69"/>
      <c r="P24" s="69"/>
      <c r="Q24" s="69"/>
      <c r="R24" s="71"/>
      <c r="S24" s="71"/>
    </row>
    <row r="25" spans="2:19" ht="30" x14ac:dyDescent="0.25">
      <c r="B25" s="34" t="s">
        <v>129</v>
      </c>
      <c r="C25" s="141" t="s">
        <v>275</v>
      </c>
      <c r="D25" s="144" t="s">
        <v>124</v>
      </c>
      <c r="E25" s="144" t="s">
        <v>175</v>
      </c>
      <c r="F25" s="36">
        <v>800</v>
      </c>
      <c r="G25" s="143">
        <f t="shared" si="2"/>
        <v>800</v>
      </c>
      <c r="J25" s="69"/>
      <c r="K25" s="69"/>
      <c r="L25" s="69"/>
      <c r="M25" s="69"/>
      <c r="N25" s="69"/>
      <c r="O25" s="69"/>
      <c r="P25" s="69"/>
      <c r="Q25" s="69"/>
      <c r="R25" s="71"/>
      <c r="S25" s="71"/>
    </row>
    <row r="26" spans="2:19" ht="30" x14ac:dyDescent="0.25">
      <c r="B26" s="34" t="s">
        <v>130</v>
      </c>
      <c r="C26" s="141" t="s">
        <v>276</v>
      </c>
      <c r="D26" s="144" t="s">
        <v>124</v>
      </c>
      <c r="E26" s="144" t="s">
        <v>175</v>
      </c>
      <c r="F26" s="36">
        <v>800</v>
      </c>
      <c r="G26" s="143">
        <f t="shared" si="2"/>
        <v>800</v>
      </c>
      <c r="J26" s="364">
        <v>1200</v>
      </c>
      <c r="K26" s="364"/>
      <c r="L26" s="364">
        <v>350</v>
      </c>
      <c r="M26" s="364"/>
      <c r="N26" s="364">
        <v>600</v>
      </c>
      <c r="O26" s="364"/>
      <c r="P26" s="364">
        <v>231.44</v>
      </c>
      <c r="Q26" s="364"/>
      <c r="R26" s="313">
        <f t="shared" si="1"/>
        <v>475</v>
      </c>
      <c r="S26" s="313"/>
    </row>
    <row r="27" spans="2:19" ht="30" x14ac:dyDescent="0.25">
      <c r="B27" s="34" t="s">
        <v>131</v>
      </c>
      <c r="C27" s="141" t="s">
        <v>278</v>
      </c>
      <c r="D27" s="144" t="s">
        <v>124</v>
      </c>
      <c r="E27" s="144" t="s">
        <v>176</v>
      </c>
      <c r="F27" s="36">
        <v>1200</v>
      </c>
      <c r="G27" s="143">
        <f t="shared" si="2"/>
        <v>1200</v>
      </c>
      <c r="J27" s="69"/>
      <c r="K27" s="69"/>
      <c r="L27" s="69"/>
      <c r="M27" s="69"/>
      <c r="N27" s="69"/>
      <c r="O27" s="69"/>
      <c r="P27" s="69"/>
      <c r="Q27" s="69"/>
      <c r="R27" s="71"/>
      <c r="S27" s="71"/>
    </row>
    <row r="28" spans="2:19" ht="30" x14ac:dyDescent="0.25">
      <c r="B28" s="34" t="s">
        <v>132</v>
      </c>
      <c r="C28" s="141" t="s">
        <v>279</v>
      </c>
      <c r="D28" s="144" t="s">
        <v>124</v>
      </c>
      <c r="E28" s="144" t="s">
        <v>176</v>
      </c>
      <c r="F28" s="36">
        <v>1300</v>
      </c>
      <c r="G28" s="143">
        <f t="shared" si="2"/>
        <v>1300</v>
      </c>
      <c r="J28" s="364">
        <v>2600</v>
      </c>
      <c r="K28" s="364"/>
      <c r="L28" s="364">
        <v>450</v>
      </c>
      <c r="M28" s="364"/>
      <c r="N28" s="364">
        <v>2300</v>
      </c>
      <c r="O28" s="364"/>
      <c r="P28" s="364">
        <v>378.72</v>
      </c>
      <c r="Q28" s="364"/>
      <c r="R28" s="313">
        <f t="shared" si="1"/>
        <v>1375</v>
      </c>
      <c r="S28" s="313"/>
    </row>
    <row r="29" spans="2:19" x14ac:dyDescent="0.25">
      <c r="B29" s="34" t="s">
        <v>133</v>
      </c>
      <c r="C29" s="147" t="s">
        <v>271</v>
      </c>
      <c r="D29" s="148" t="s">
        <v>124</v>
      </c>
      <c r="E29" s="149" t="s">
        <v>175</v>
      </c>
      <c r="F29" s="36">
        <v>900</v>
      </c>
      <c r="G29" s="143">
        <f t="shared" si="2"/>
        <v>900</v>
      </c>
      <c r="J29" s="364">
        <v>600</v>
      </c>
      <c r="K29" s="364"/>
      <c r="L29" s="364">
        <v>250</v>
      </c>
      <c r="M29" s="364"/>
      <c r="N29" s="364">
        <v>150</v>
      </c>
      <c r="O29" s="364"/>
      <c r="P29" s="364">
        <v>168.32</v>
      </c>
      <c r="Q29" s="364"/>
      <c r="R29" s="313">
        <f t="shared" si="1"/>
        <v>209.16</v>
      </c>
      <c r="S29" s="313"/>
    </row>
    <row r="30" spans="2:19" x14ac:dyDescent="0.25">
      <c r="B30" s="34" t="s">
        <v>134</v>
      </c>
      <c r="C30" s="147" t="s">
        <v>272</v>
      </c>
      <c r="D30" s="148" t="s">
        <v>124</v>
      </c>
      <c r="E30" s="149" t="s">
        <v>176</v>
      </c>
      <c r="F30" s="36">
        <v>1300</v>
      </c>
      <c r="G30" s="143">
        <f t="shared" si="0"/>
        <v>1300</v>
      </c>
      <c r="J30" s="364">
        <v>600</v>
      </c>
      <c r="K30" s="364"/>
      <c r="L30" s="364">
        <v>250</v>
      </c>
      <c r="M30" s="364"/>
      <c r="N30" s="364">
        <v>450</v>
      </c>
      <c r="O30" s="364"/>
      <c r="P30" s="364">
        <v>168.32</v>
      </c>
      <c r="Q30" s="364"/>
      <c r="R30" s="313">
        <f t="shared" si="1"/>
        <v>350</v>
      </c>
      <c r="S30" s="313"/>
    </row>
    <row r="31" spans="2:19" x14ac:dyDescent="0.25">
      <c r="B31" s="34" t="s">
        <v>135</v>
      </c>
      <c r="C31" s="147" t="s">
        <v>277</v>
      </c>
      <c r="D31" s="148" t="s">
        <v>124</v>
      </c>
      <c r="E31" s="149" t="s">
        <v>175</v>
      </c>
      <c r="F31" s="36">
        <v>600</v>
      </c>
      <c r="G31" s="143">
        <f t="shared" si="0"/>
        <v>600</v>
      </c>
      <c r="J31" s="364">
        <v>750</v>
      </c>
      <c r="K31" s="364"/>
      <c r="L31" s="364">
        <v>300</v>
      </c>
      <c r="M31" s="364"/>
      <c r="N31" s="364">
        <v>550</v>
      </c>
      <c r="O31" s="364"/>
      <c r="P31" s="364">
        <v>315.60000000000002</v>
      </c>
      <c r="Q31" s="364"/>
      <c r="R31" s="313">
        <f t="shared" si="1"/>
        <v>432.8</v>
      </c>
      <c r="S31" s="313"/>
    </row>
    <row r="32" spans="2:19" x14ac:dyDescent="0.25">
      <c r="B32" s="34" t="s">
        <v>136</v>
      </c>
      <c r="C32" s="72" t="s">
        <v>280</v>
      </c>
      <c r="D32" s="47" t="s">
        <v>250</v>
      </c>
      <c r="E32" s="47" t="s">
        <v>176</v>
      </c>
      <c r="F32" s="36">
        <v>2100</v>
      </c>
      <c r="G32" s="143">
        <f t="shared" si="0"/>
        <v>2100</v>
      </c>
      <c r="J32" s="69"/>
      <c r="K32" s="69"/>
      <c r="L32" s="69"/>
      <c r="M32" s="69"/>
      <c r="N32" s="69"/>
      <c r="O32" s="69"/>
      <c r="P32" s="69"/>
      <c r="Q32" s="69"/>
      <c r="R32" s="71"/>
      <c r="S32" s="71"/>
    </row>
    <row r="33" spans="2:19" x14ac:dyDescent="0.25">
      <c r="B33" s="34" t="s">
        <v>295</v>
      </c>
      <c r="C33" s="72" t="s">
        <v>60</v>
      </c>
      <c r="D33" s="47" t="s">
        <v>249</v>
      </c>
      <c r="E33" s="47" t="s">
        <v>175</v>
      </c>
      <c r="F33" s="36">
        <v>15</v>
      </c>
      <c r="G33" s="143">
        <f t="shared" si="0"/>
        <v>15</v>
      </c>
      <c r="J33" s="69"/>
      <c r="K33" s="69"/>
      <c r="L33" s="69"/>
      <c r="M33" s="69"/>
      <c r="N33" s="69"/>
      <c r="O33" s="69"/>
      <c r="P33" s="69"/>
      <c r="Q33" s="69"/>
      <c r="R33" s="71"/>
      <c r="S33" s="71"/>
    </row>
    <row r="34" spans="2:19" x14ac:dyDescent="0.25">
      <c r="B34" s="34" t="s">
        <v>137</v>
      </c>
      <c r="C34" s="72" t="s">
        <v>406</v>
      </c>
      <c r="D34" s="47" t="s">
        <v>249</v>
      </c>
      <c r="E34" s="47"/>
      <c r="F34" s="36">
        <v>30</v>
      </c>
      <c r="G34" s="143">
        <f t="shared" si="0"/>
        <v>30</v>
      </c>
      <c r="J34" s="69"/>
      <c r="K34" s="69"/>
      <c r="L34" s="69"/>
      <c r="M34" s="69"/>
      <c r="N34" s="69"/>
      <c r="O34" s="69"/>
      <c r="P34" s="69"/>
      <c r="Q34" s="69"/>
      <c r="R34" s="71"/>
      <c r="S34" s="71"/>
    </row>
    <row r="35" spans="2:19" x14ac:dyDescent="0.25">
      <c r="B35" s="34" t="s">
        <v>138</v>
      </c>
      <c r="C35" s="72" t="s">
        <v>282</v>
      </c>
      <c r="D35" s="47" t="s">
        <v>124</v>
      </c>
      <c r="E35" s="47" t="s">
        <v>176</v>
      </c>
      <c r="F35" s="36">
        <v>38000</v>
      </c>
      <c r="G35" s="143">
        <f t="shared" si="0"/>
        <v>38000</v>
      </c>
      <c r="J35" s="364">
        <v>9000</v>
      </c>
      <c r="K35" s="364"/>
      <c r="L35" s="364">
        <v>8500</v>
      </c>
      <c r="M35" s="364"/>
      <c r="N35" s="381">
        <v>195000</v>
      </c>
      <c r="O35" s="381"/>
      <c r="P35" s="364">
        <v>666.67</v>
      </c>
      <c r="Q35" s="364"/>
      <c r="R35" s="313">
        <f t="shared" si="1"/>
        <v>8750</v>
      </c>
      <c r="S35" s="313"/>
    </row>
    <row r="36" spans="2:19" ht="120" x14ac:dyDescent="0.25">
      <c r="B36" s="34" t="s">
        <v>139</v>
      </c>
      <c r="C36" s="72" t="s">
        <v>237</v>
      </c>
      <c r="D36" s="47" t="s">
        <v>124</v>
      </c>
      <c r="E36" s="47" t="s">
        <v>284</v>
      </c>
      <c r="F36" s="36">
        <v>2450</v>
      </c>
      <c r="G36" s="143">
        <f t="shared" si="0"/>
        <v>2450</v>
      </c>
      <c r="J36" s="364">
        <v>2450</v>
      </c>
      <c r="K36" s="364"/>
      <c r="L36" s="364">
        <v>4700</v>
      </c>
      <c r="M36" s="364"/>
      <c r="N36" s="364">
        <v>10000</v>
      </c>
      <c r="O36" s="364"/>
      <c r="P36" s="364">
        <v>1009.93</v>
      </c>
      <c r="Q36" s="364"/>
      <c r="R36" s="313">
        <f t="shared" si="1"/>
        <v>3575</v>
      </c>
      <c r="S36" s="313"/>
    </row>
    <row r="37" spans="2:19" x14ac:dyDescent="0.25">
      <c r="B37" s="34" t="s">
        <v>140</v>
      </c>
      <c r="C37" s="98" t="s">
        <v>242</v>
      </c>
      <c r="D37" s="47" t="s">
        <v>124</v>
      </c>
      <c r="E37" s="47" t="s">
        <v>43</v>
      </c>
      <c r="F37" s="36">
        <v>750</v>
      </c>
      <c r="G37" s="143">
        <f t="shared" si="0"/>
        <v>750</v>
      </c>
      <c r="J37" s="364">
        <v>2350</v>
      </c>
      <c r="K37" s="364"/>
      <c r="L37" s="364">
        <v>1080</v>
      </c>
      <c r="M37" s="364"/>
      <c r="N37" s="364">
        <v>900</v>
      </c>
      <c r="O37" s="364"/>
      <c r="P37" s="364">
        <v>378.72</v>
      </c>
      <c r="Q37" s="364"/>
      <c r="R37" s="313">
        <f t="shared" si="1"/>
        <v>990</v>
      </c>
      <c r="S37" s="313"/>
    </row>
    <row r="38" spans="2:19" ht="30" x14ac:dyDescent="0.25">
      <c r="B38" s="34" t="s">
        <v>141</v>
      </c>
      <c r="C38" s="98" t="s">
        <v>385</v>
      </c>
      <c r="D38" s="47" t="s">
        <v>124</v>
      </c>
      <c r="E38" s="47" t="s">
        <v>175</v>
      </c>
      <c r="F38" s="36">
        <v>1400</v>
      </c>
      <c r="G38" s="143">
        <f t="shared" si="0"/>
        <v>1400</v>
      </c>
      <c r="J38" s="364">
        <v>3900</v>
      </c>
      <c r="K38" s="364"/>
      <c r="L38" s="364">
        <v>2300</v>
      </c>
      <c r="M38" s="364"/>
      <c r="N38" s="364">
        <v>4200</v>
      </c>
      <c r="O38" s="364"/>
      <c r="P38" s="364">
        <v>946.81</v>
      </c>
      <c r="Q38" s="364"/>
      <c r="R38" s="313">
        <f t="shared" si="1"/>
        <v>3100</v>
      </c>
      <c r="S38" s="313"/>
    </row>
    <row r="39" spans="2:19" ht="45" x14ac:dyDescent="0.25">
      <c r="B39" s="34" t="s">
        <v>143</v>
      </c>
      <c r="C39" s="98" t="s">
        <v>407</v>
      </c>
      <c r="D39" s="47" t="s">
        <v>124</v>
      </c>
      <c r="E39" s="47" t="s">
        <v>171</v>
      </c>
      <c r="F39" s="36">
        <v>18000</v>
      </c>
      <c r="G39" s="143">
        <f t="shared" si="0"/>
        <v>18000</v>
      </c>
      <c r="J39" s="364">
        <v>990</v>
      </c>
      <c r="K39" s="364"/>
      <c r="L39" s="364">
        <v>490</v>
      </c>
      <c r="M39" s="364"/>
      <c r="N39" s="364">
        <v>500</v>
      </c>
      <c r="O39" s="364"/>
      <c r="P39" s="364">
        <v>248.27</v>
      </c>
      <c r="Q39" s="364"/>
      <c r="R39" s="313">
        <f t="shared" si="1"/>
        <v>495</v>
      </c>
      <c r="S39" s="313"/>
    </row>
    <row r="40" spans="2:19" x14ac:dyDescent="0.25">
      <c r="B40" s="34" t="s">
        <v>145</v>
      </c>
      <c r="C40" s="72" t="s">
        <v>245</v>
      </c>
      <c r="D40" s="47" t="s">
        <v>50</v>
      </c>
      <c r="E40" s="47" t="s">
        <v>246</v>
      </c>
      <c r="F40" s="36">
        <v>600</v>
      </c>
      <c r="G40" s="143">
        <f t="shared" si="0"/>
        <v>600</v>
      </c>
      <c r="J40" s="69"/>
      <c r="K40" s="69"/>
      <c r="L40" s="69"/>
      <c r="M40" s="69"/>
      <c r="N40" s="69"/>
      <c r="O40" s="69"/>
      <c r="P40" s="69"/>
      <c r="Q40" s="69"/>
      <c r="R40" s="71"/>
      <c r="S40" s="71"/>
    </row>
    <row r="41" spans="2:19" ht="30" x14ac:dyDescent="0.25">
      <c r="B41" s="34" t="s">
        <v>146</v>
      </c>
      <c r="C41" s="72" t="s">
        <v>386</v>
      </c>
      <c r="D41" s="47" t="s">
        <v>124</v>
      </c>
      <c r="E41" s="47" t="s">
        <v>382</v>
      </c>
      <c r="F41" s="36">
        <v>1550</v>
      </c>
      <c r="G41" s="143">
        <f t="shared" si="0"/>
        <v>1550</v>
      </c>
      <c r="J41" s="364">
        <v>1550</v>
      </c>
      <c r="K41" s="364"/>
      <c r="L41" s="364">
        <v>350</v>
      </c>
      <c r="M41" s="364"/>
      <c r="N41" s="364">
        <v>2000</v>
      </c>
      <c r="O41" s="364"/>
      <c r="P41" s="364">
        <v>669.08</v>
      </c>
      <c r="Q41" s="364"/>
      <c r="R41" s="313">
        <f t="shared" si="1"/>
        <v>1109.54</v>
      </c>
      <c r="S41" s="313"/>
    </row>
    <row r="42" spans="2:19" ht="45" x14ac:dyDescent="0.25">
      <c r="B42" s="34" t="s">
        <v>170</v>
      </c>
      <c r="C42" s="98" t="s">
        <v>294</v>
      </c>
      <c r="D42" s="47" t="s">
        <v>124</v>
      </c>
      <c r="E42" s="47" t="s">
        <v>43</v>
      </c>
      <c r="F42" s="36">
        <v>990</v>
      </c>
      <c r="G42" s="143">
        <f t="shared" si="0"/>
        <v>990</v>
      </c>
      <c r="J42" s="69"/>
      <c r="K42" s="69"/>
      <c r="L42" s="69"/>
      <c r="M42" s="69"/>
      <c r="N42" s="69"/>
      <c r="O42" s="69"/>
      <c r="P42" s="69"/>
      <c r="Q42" s="69"/>
      <c r="R42" s="71"/>
      <c r="S42" s="71"/>
    </row>
    <row r="43" spans="2:19" ht="30" x14ac:dyDescent="0.25">
      <c r="B43" s="34" t="s">
        <v>326</v>
      </c>
      <c r="C43" s="98" t="s">
        <v>283</v>
      </c>
      <c r="D43" s="47" t="s">
        <v>249</v>
      </c>
      <c r="E43" s="47" t="s">
        <v>43</v>
      </c>
      <c r="F43" s="36">
        <v>3500</v>
      </c>
      <c r="G43" s="143">
        <f t="shared" si="0"/>
        <v>3500</v>
      </c>
      <c r="J43" s="364">
        <v>750</v>
      </c>
      <c r="K43" s="364"/>
      <c r="L43" s="364">
        <v>790</v>
      </c>
      <c r="M43" s="364"/>
      <c r="N43" s="364">
        <v>1100</v>
      </c>
      <c r="O43" s="364"/>
      <c r="P43" s="364">
        <v>92.58</v>
      </c>
      <c r="Q43" s="364"/>
      <c r="R43" s="313">
        <f t="shared" si="1"/>
        <v>770</v>
      </c>
      <c r="S43" s="313"/>
    </row>
    <row r="44" spans="2:19" x14ac:dyDescent="0.25">
      <c r="B44" s="34" t="s">
        <v>327</v>
      </c>
      <c r="C44" s="47" t="s">
        <v>291</v>
      </c>
      <c r="D44" s="47" t="s">
        <v>124</v>
      </c>
      <c r="E44" s="47" t="s">
        <v>175</v>
      </c>
      <c r="F44" s="36">
        <v>500</v>
      </c>
      <c r="G44" s="143">
        <f t="shared" si="0"/>
        <v>500</v>
      </c>
      <c r="J44" s="364">
        <v>4250</v>
      </c>
      <c r="K44" s="364"/>
      <c r="L44" s="364">
        <v>49000</v>
      </c>
      <c r="M44" s="364"/>
      <c r="N44" s="364">
        <v>50000</v>
      </c>
      <c r="O44" s="364"/>
      <c r="P44" s="364">
        <v>1893.61</v>
      </c>
      <c r="Q44" s="364"/>
      <c r="R44" s="313">
        <f t="shared" si="1"/>
        <v>26625</v>
      </c>
      <c r="S44" s="313"/>
    </row>
    <row r="45" spans="2:19" x14ac:dyDescent="0.25">
      <c r="B45" s="34" t="s">
        <v>177</v>
      </c>
      <c r="C45" s="47" t="s">
        <v>113</v>
      </c>
      <c r="D45" s="47" t="s">
        <v>124</v>
      </c>
      <c r="E45" s="47" t="s">
        <v>175</v>
      </c>
      <c r="F45" s="36">
        <v>660</v>
      </c>
      <c r="G45" s="143">
        <f t="shared" si="0"/>
        <v>660</v>
      </c>
      <c r="J45" s="364">
        <v>660</v>
      </c>
      <c r="K45" s="364"/>
      <c r="L45" s="364">
        <v>600</v>
      </c>
      <c r="M45" s="364"/>
      <c r="N45" s="364">
        <v>1200</v>
      </c>
      <c r="O45" s="364"/>
      <c r="P45" s="364">
        <v>76.959999999999994</v>
      </c>
      <c r="Q45" s="364"/>
      <c r="R45" s="313">
        <f t="shared" si="1"/>
        <v>630</v>
      </c>
      <c r="S45" s="313"/>
    </row>
    <row r="46" spans="2:19" x14ac:dyDescent="0.25">
      <c r="B46" s="34" t="s">
        <v>178</v>
      </c>
      <c r="C46" s="47" t="s">
        <v>142</v>
      </c>
      <c r="D46" s="47" t="s">
        <v>124</v>
      </c>
      <c r="E46" s="47" t="s">
        <v>176</v>
      </c>
      <c r="F46" s="36">
        <v>4200</v>
      </c>
      <c r="G46" s="143">
        <f t="shared" si="0"/>
        <v>4200</v>
      </c>
      <c r="J46" s="364">
        <v>4200</v>
      </c>
      <c r="K46" s="364"/>
      <c r="L46" s="364">
        <v>850</v>
      </c>
      <c r="M46" s="364"/>
      <c r="N46" s="364">
        <v>9500</v>
      </c>
      <c r="O46" s="364"/>
      <c r="P46" s="364">
        <v>1472.81</v>
      </c>
      <c r="Q46" s="364"/>
      <c r="R46" s="313">
        <f t="shared" si="1"/>
        <v>2836.4049999999997</v>
      </c>
      <c r="S46" s="313"/>
    </row>
    <row r="47" spans="2:19" x14ac:dyDescent="0.25">
      <c r="B47" s="34" t="s">
        <v>234</v>
      </c>
      <c r="C47" s="47" t="s">
        <v>296</v>
      </c>
      <c r="D47" s="47" t="s">
        <v>55</v>
      </c>
      <c r="E47" s="47" t="s">
        <v>43</v>
      </c>
      <c r="F47" s="36">
        <v>90</v>
      </c>
      <c r="G47" s="143">
        <f t="shared" si="0"/>
        <v>90</v>
      </c>
      <c r="J47" s="364">
        <v>3.2</v>
      </c>
      <c r="K47" s="364"/>
      <c r="L47" s="364">
        <v>350</v>
      </c>
      <c r="M47" s="364"/>
      <c r="N47" s="364">
        <v>10000</v>
      </c>
      <c r="O47" s="364"/>
      <c r="P47" s="364">
        <v>189.36</v>
      </c>
      <c r="Q47" s="364"/>
      <c r="R47" s="313">
        <f t="shared" si="1"/>
        <v>269.68</v>
      </c>
      <c r="S47" s="313"/>
    </row>
    <row r="48" spans="2:19" x14ac:dyDescent="0.25">
      <c r="B48" s="34" t="s">
        <v>292</v>
      </c>
      <c r="C48" s="47" t="s">
        <v>144</v>
      </c>
      <c r="D48" s="47" t="s">
        <v>124</v>
      </c>
      <c r="E48" s="47" t="s">
        <v>43</v>
      </c>
      <c r="F48" s="36">
        <v>40</v>
      </c>
      <c r="G48" s="143">
        <f t="shared" si="0"/>
        <v>40</v>
      </c>
      <c r="J48" s="364">
        <v>40</v>
      </c>
      <c r="K48" s="364"/>
      <c r="L48" s="364">
        <v>70</v>
      </c>
      <c r="M48" s="364"/>
      <c r="N48" s="364">
        <v>100</v>
      </c>
      <c r="O48" s="364"/>
      <c r="P48" s="364">
        <v>12.05</v>
      </c>
      <c r="Q48" s="364"/>
      <c r="R48" s="313">
        <f t="shared" si="1"/>
        <v>55</v>
      </c>
      <c r="S48" s="313"/>
    </row>
    <row r="49" spans="2:19" ht="30" x14ac:dyDescent="0.25">
      <c r="B49" s="34" t="s">
        <v>328</v>
      </c>
      <c r="C49" s="72" t="s">
        <v>173</v>
      </c>
      <c r="D49" s="47" t="s">
        <v>27</v>
      </c>
      <c r="E49" s="47" t="s">
        <v>174</v>
      </c>
      <c r="F49" s="36">
        <v>900</v>
      </c>
      <c r="G49" s="143">
        <f t="shared" si="0"/>
        <v>900</v>
      </c>
      <c r="J49" s="364">
        <v>2750</v>
      </c>
      <c r="K49" s="364"/>
      <c r="L49" s="364">
        <v>690</v>
      </c>
      <c r="M49" s="364"/>
      <c r="N49" s="364">
        <v>5500</v>
      </c>
      <c r="O49" s="364"/>
      <c r="P49" s="364">
        <v>820.57</v>
      </c>
      <c r="Q49" s="364"/>
      <c r="R49" s="313">
        <f t="shared" si="1"/>
        <v>1785.2849999999999</v>
      </c>
      <c r="S49" s="313"/>
    </row>
    <row r="50" spans="2:19" ht="30" x14ac:dyDescent="0.25">
      <c r="B50" s="34" t="s">
        <v>293</v>
      </c>
      <c r="C50" s="72" t="s">
        <v>235</v>
      </c>
      <c r="D50" s="47" t="s">
        <v>236</v>
      </c>
      <c r="E50" s="47" t="s">
        <v>39</v>
      </c>
      <c r="F50" s="36">
        <v>2.5</v>
      </c>
      <c r="G50" s="143">
        <f t="shared" si="0"/>
        <v>2.5</v>
      </c>
      <c r="J50" s="364">
        <v>0</v>
      </c>
      <c r="K50" s="364"/>
      <c r="L50" s="364">
        <v>9500</v>
      </c>
      <c r="M50" s="364"/>
      <c r="N50" s="364">
        <v>5000</v>
      </c>
      <c r="O50" s="364"/>
      <c r="P50" s="364">
        <v>818.46</v>
      </c>
      <c r="Q50" s="364"/>
      <c r="R50" s="313">
        <f t="shared" si="1"/>
        <v>2909.23</v>
      </c>
      <c r="S50" s="313"/>
    </row>
    <row r="51" spans="2:19" ht="30" x14ac:dyDescent="0.25">
      <c r="B51" s="150" t="s">
        <v>366</v>
      </c>
      <c r="C51" s="72" t="s">
        <v>364</v>
      </c>
      <c r="D51" s="47" t="s">
        <v>124</v>
      </c>
      <c r="E51" s="47" t="s">
        <v>39</v>
      </c>
      <c r="F51" s="36">
        <v>1.5</v>
      </c>
      <c r="G51" s="143">
        <f t="shared" si="0"/>
        <v>1.5</v>
      </c>
      <c r="J51" s="69"/>
      <c r="K51" s="69"/>
      <c r="L51" s="69"/>
      <c r="M51" s="69"/>
      <c r="N51" s="69"/>
      <c r="O51" s="69"/>
      <c r="P51" s="69"/>
      <c r="Q51" s="69"/>
      <c r="R51" s="71"/>
      <c r="S51" s="71"/>
    </row>
    <row r="52" spans="2:19" ht="45" x14ac:dyDescent="0.25">
      <c r="B52" s="150" t="s">
        <v>367</v>
      </c>
      <c r="C52" s="72" t="s">
        <v>365</v>
      </c>
      <c r="D52" s="47" t="s">
        <v>124</v>
      </c>
      <c r="E52" s="47" t="s">
        <v>39</v>
      </c>
      <c r="F52" s="36">
        <v>1.5</v>
      </c>
      <c r="G52" s="143">
        <f t="shared" si="0"/>
        <v>1.5</v>
      </c>
      <c r="J52" s="364">
        <v>4125</v>
      </c>
      <c r="K52" s="364"/>
      <c r="L52" s="364">
        <v>4200</v>
      </c>
      <c r="M52" s="364"/>
      <c r="N52" s="364">
        <v>7500</v>
      </c>
      <c r="O52" s="364"/>
      <c r="P52" s="364">
        <v>1009.93</v>
      </c>
      <c r="Q52" s="364"/>
      <c r="R52" s="313">
        <f t="shared" si="1"/>
        <v>4162.5</v>
      </c>
      <c r="S52" s="313"/>
    </row>
    <row r="53" spans="2:19" ht="45" x14ac:dyDescent="0.25">
      <c r="B53" s="150" t="s">
        <v>368</v>
      </c>
      <c r="C53" s="72" t="s">
        <v>380</v>
      </c>
      <c r="D53" s="47" t="s">
        <v>55</v>
      </c>
      <c r="E53" s="47" t="s">
        <v>382</v>
      </c>
      <c r="F53" s="36">
        <v>15</v>
      </c>
      <c r="G53" s="143">
        <f t="shared" ref="G53" si="3">F53</f>
        <v>15</v>
      </c>
      <c r="J53" s="151"/>
      <c r="K53" s="151"/>
      <c r="L53" s="151"/>
      <c r="M53" s="151"/>
      <c r="N53" s="151"/>
      <c r="O53" s="151"/>
      <c r="P53" s="151"/>
      <c r="Q53" s="151"/>
      <c r="R53" s="152"/>
      <c r="S53" s="152"/>
    </row>
    <row r="54" spans="2:19" x14ac:dyDescent="0.25">
      <c r="B54" s="150" t="s">
        <v>369</v>
      </c>
      <c r="C54" s="98" t="s">
        <v>228</v>
      </c>
      <c r="D54" s="47" t="s">
        <v>124</v>
      </c>
      <c r="E54" s="47" t="s">
        <v>39</v>
      </c>
      <c r="F54" s="36">
        <v>9</v>
      </c>
      <c r="G54" s="143">
        <f t="shared" si="0"/>
        <v>9</v>
      </c>
      <c r="J54" s="151"/>
      <c r="K54" s="151"/>
      <c r="L54" s="151"/>
      <c r="M54" s="151"/>
      <c r="N54" s="151"/>
      <c r="O54" s="151"/>
      <c r="P54" s="151"/>
      <c r="Q54" s="151"/>
      <c r="R54" s="152"/>
      <c r="S54" s="152"/>
    </row>
    <row r="55" spans="2:19" ht="195" x14ac:dyDescent="0.25">
      <c r="B55" s="150" t="s">
        <v>370</v>
      </c>
      <c r="C55" s="156" t="s">
        <v>375</v>
      </c>
      <c r="D55" s="47" t="s">
        <v>124</v>
      </c>
      <c r="E55" s="47" t="s">
        <v>39</v>
      </c>
      <c r="F55" s="36">
        <v>15</v>
      </c>
      <c r="G55" s="143">
        <f t="shared" si="0"/>
        <v>15</v>
      </c>
      <c r="J55" s="151"/>
      <c r="K55" s="151"/>
      <c r="L55" s="151"/>
      <c r="M55" s="151"/>
      <c r="N55" s="151"/>
      <c r="O55" s="151"/>
      <c r="P55" s="151"/>
      <c r="Q55" s="151"/>
      <c r="R55" s="152"/>
      <c r="S55" s="152"/>
    </row>
    <row r="56" spans="2:19" x14ac:dyDescent="0.25">
      <c r="B56" s="150" t="s">
        <v>371</v>
      </c>
      <c r="C56" s="98" t="s">
        <v>114</v>
      </c>
      <c r="D56" s="47" t="s">
        <v>124</v>
      </c>
      <c r="E56" s="47" t="s">
        <v>39</v>
      </c>
      <c r="F56" s="36">
        <v>25</v>
      </c>
      <c r="G56" s="143">
        <f t="shared" si="0"/>
        <v>25</v>
      </c>
      <c r="J56" s="151"/>
      <c r="K56" s="151"/>
      <c r="L56" s="151"/>
      <c r="M56" s="151"/>
      <c r="N56" s="151"/>
      <c r="O56" s="151"/>
      <c r="P56" s="151"/>
      <c r="Q56" s="151"/>
      <c r="R56" s="152"/>
      <c r="S56" s="152"/>
    </row>
    <row r="57" spans="2:19" x14ac:dyDescent="0.25">
      <c r="B57" s="150" t="s">
        <v>372</v>
      </c>
      <c r="C57" s="98" t="s">
        <v>115</v>
      </c>
      <c r="D57" s="47" t="s">
        <v>124</v>
      </c>
      <c r="E57" s="47" t="s">
        <v>39</v>
      </c>
      <c r="F57" s="36">
        <v>15</v>
      </c>
      <c r="G57" s="143">
        <f t="shared" si="0"/>
        <v>15</v>
      </c>
      <c r="J57" s="151"/>
      <c r="K57" s="151"/>
      <c r="L57" s="151"/>
      <c r="M57" s="151"/>
      <c r="N57" s="151"/>
      <c r="O57" s="151"/>
      <c r="P57" s="151"/>
      <c r="Q57" s="151"/>
      <c r="R57" s="152"/>
      <c r="S57" s="152"/>
    </row>
    <row r="58" spans="2:19" x14ac:dyDescent="0.25">
      <c r="B58" s="150" t="s">
        <v>373</v>
      </c>
      <c r="C58" s="98" t="s">
        <v>361</v>
      </c>
      <c r="D58" s="47" t="s">
        <v>124</v>
      </c>
      <c r="E58" s="47" t="s">
        <v>39</v>
      </c>
      <c r="F58" s="36">
        <v>1.43</v>
      </c>
      <c r="G58" s="143">
        <f t="shared" si="0"/>
        <v>1.43</v>
      </c>
      <c r="J58" s="151"/>
      <c r="K58" s="151"/>
      <c r="L58" s="151"/>
      <c r="M58" s="151"/>
      <c r="N58" s="151"/>
      <c r="O58" s="151"/>
      <c r="P58" s="151"/>
      <c r="Q58" s="151"/>
      <c r="R58" s="152"/>
      <c r="S58" s="152"/>
    </row>
    <row r="59" spans="2:19" x14ac:dyDescent="0.25">
      <c r="B59" s="150" t="s">
        <v>374</v>
      </c>
      <c r="C59" s="128" t="s">
        <v>118</v>
      </c>
      <c r="D59" s="47" t="s">
        <v>124</v>
      </c>
      <c r="E59" s="47" t="s">
        <v>39</v>
      </c>
      <c r="F59" s="36">
        <v>1.75</v>
      </c>
      <c r="G59" s="143">
        <f t="shared" si="0"/>
        <v>1.75</v>
      </c>
      <c r="J59" s="151"/>
      <c r="K59" s="151"/>
      <c r="L59" s="151"/>
      <c r="M59" s="151"/>
      <c r="N59" s="151"/>
      <c r="O59" s="151"/>
      <c r="P59" s="151"/>
      <c r="Q59" s="151"/>
      <c r="R59" s="152"/>
      <c r="S59" s="152"/>
    </row>
    <row r="60" spans="2:19" x14ac:dyDescent="0.25">
      <c r="B60" s="150" t="s">
        <v>376</v>
      </c>
      <c r="C60" s="130" t="s">
        <v>358</v>
      </c>
      <c r="D60" s="47" t="s">
        <v>124</v>
      </c>
      <c r="E60" s="47" t="s">
        <v>39</v>
      </c>
      <c r="F60" s="36">
        <v>0.75</v>
      </c>
      <c r="G60" s="143">
        <f t="shared" si="0"/>
        <v>0.75</v>
      </c>
      <c r="J60" s="151"/>
      <c r="K60" s="151"/>
      <c r="L60" s="151"/>
      <c r="M60" s="151"/>
      <c r="N60" s="151"/>
      <c r="O60" s="151"/>
      <c r="P60" s="151"/>
      <c r="Q60" s="151"/>
      <c r="R60" s="152"/>
      <c r="S60" s="152"/>
    </row>
    <row r="61" spans="2:19" x14ac:dyDescent="0.25">
      <c r="B61" s="150" t="s">
        <v>381</v>
      </c>
      <c r="C61" s="130" t="s">
        <v>357</v>
      </c>
      <c r="D61" s="47" t="s">
        <v>124</v>
      </c>
      <c r="E61" s="47" t="s">
        <v>39</v>
      </c>
      <c r="F61" s="36">
        <v>0.5</v>
      </c>
      <c r="G61" s="143">
        <f t="shared" si="0"/>
        <v>0.5</v>
      </c>
      <c r="J61" s="151"/>
      <c r="K61" s="151"/>
      <c r="L61" s="151"/>
      <c r="M61" s="151"/>
      <c r="N61" s="151"/>
      <c r="O61" s="151"/>
      <c r="P61" s="151"/>
      <c r="Q61" s="151"/>
      <c r="R61" s="152"/>
      <c r="S61" s="152"/>
    </row>
    <row r="62" spans="2:19" ht="19.5" thickBot="1" x14ac:dyDescent="0.3">
      <c r="B62" s="369" t="s">
        <v>162</v>
      </c>
      <c r="C62" s="370"/>
      <c r="D62" s="370"/>
      <c r="E62" s="370"/>
      <c r="F62" s="371"/>
      <c r="G62" s="153">
        <f>SUM(G13:G61)</f>
        <v>90118.93</v>
      </c>
    </row>
    <row r="63" spans="2:19" x14ac:dyDescent="0.25">
      <c r="C63" s="154"/>
    </row>
    <row r="64" spans="2:19" x14ac:dyDescent="0.25">
      <c r="C64" s="154"/>
    </row>
    <row r="65" spans="3:3" x14ac:dyDescent="0.25">
      <c r="C65" s="154"/>
    </row>
    <row r="66" spans="3:3" x14ac:dyDescent="0.25">
      <c r="C66" s="154"/>
    </row>
    <row r="67" spans="3:3" x14ac:dyDescent="0.25">
      <c r="C67" s="155"/>
    </row>
    <row r="68" spans="3:3" x14ac:dyDescent="0.25">
      <c r="C68" s="154"/>
    </row>
    <row r="69" spans="3:3" x14ac:dyDescent="0.25">
      <c r="C69" s="154"/>
    </row>
  </sheetData>
  <sheetProtection algorithmName="SHA-512" hashValue="cNPCqgNiqurkVqrnqIoEqJOGHHSPb4WVPggiwfdd2KXuRrTUnhHu38gCfS78sWziKgpvFIr81IWWLMm8wW45bg==" saltValue="uAo/p3OkyRjJyagonKoJpA==" spinCount="100000" sheet="1" objects="1" scenarios="1"/>
  <dataConsolidate/>
  <mergeCells count="153">
    <mergeCell ref="R50:S50"/>
    <mergeCell ref="R52:S52"/>
    <mergeCell ref="R45:S45"/>
    <mergeCell ref="R46:S46"/>
    <mergeCell ref="R47:S47"/>
    <mergeCell ref="R48:S48"/>
    <mergeCell ref="R49:S49"/>
    <mergeCell ref="R39:S39"/>
    <mergeCell ref="R41:S41"/>
    <mergeCell ref="R43:S43"/>
    <mergeCell ref="R44:S44"/>
    <mergeCell ref="R16:S16"/>
    <mergeCell ref="R17:S17"/>
    <mergeCell ref="R18:S18"/>
    <mergeCell ref="R19:S19"/>
    <mergeCell ref="R20:S20"/>
    <mergeCell ref="R35:S35"/>
    <mergeCell ref="P47:Q47"/>
    <mergeCell ref="P48:Q48"/>
    <mergeCell ref="P49:Q49"/>
    <mergeCell ref="P31:Q31"/>
    <mergeCell ref="P35:Q35"/>
    <mergeCell ref="R36:S36"/>
    <mergeCell ref="R37:S37"/>
    <mergeCell ref="R38:S38"/>
    <mergeCell ref="R29:S29"/>
    <mergeCell ref="R30:S30"/>
    <mergeCell ref="R31:S31"/>
    <mergeCell ref="R22:S22"/>
    <mergeCell ref="R26:S26"/>
    <mergeCell ref="R28:S28"/>
    <mergeCell ref="P20:Q20"/>
    <mergeCell ref="P21:Q21"/>
    <mergeCell ref="P22:Q22"/>
    <mergeCell ref="P26:Q26"/>
    <mergeCell ref="P50:Q50"/>
    <mergeCell ref="P52:Q52"/>
    <mergeCell ref="P43:Q43"/>
    <mergeCell ref="P44:Q44"/>
    <mergeCell ref="P45:Q45"/>
    <mergeCell ref="P46:Q46"/>
    <mergeCell ref="P36:Q36"/>
    <mergeCell ref="P37:Q37"/>
    <mergeCell ref="P38:Q38"/>
    <mergeCell ref="P39:Q39"/>
    <mergeCell ref="P41:Q41"/>
    <mergeCell ref="N35:O35"/>
    <mergeCell ref="N36:O36"/>
    <mergeCell ref="N37:O37"/>
    <mergeCell ref="P28:Q28"/>
    <mergeCell ref="P30:Q30"/>
    <mergeCell ref="P29:Q29"/>
    <mergeCell ref="N45:O45"/>
    <mergeCell ref="N46:O46"/>
    <mergeCell ref="N39:O39"/>
    <mergeCell ref="N41:O41"/>
    <mergeCell ref="N43:O43"/>
    <mergeCell ref="N44:O44"/>
    <mergeCell ref="N38:O38"/>
    <mergeCell ref="N29:O29"/>
    <mergeCell ref="N30:O30"/>
    <mergeCell ref="N31:O31"/>
    <mergeCell ref="N28:O28"/>
    <mergeCell ref="N50:O50"/>
    <mergeCell ref="N52:O52"/>
    <mergeCell ref="N47:O47"/>
    <mergeCell ref="N48:O48"/>
    <mergeCell ref="N49:O49"/>
    <mergeCell ref="L52:M52"/>
    <mergeCell ref="L44:M44"/>
    <mergeCell ref="L45:M45"/>
    <mergeCell ref="L46:M46"/>
    <mergeCell ref="L47:M47"/>
    <mergeCell ref="N13:O13"/>
    <mergeCell ref="N15:O15"/>
    <mergeCell ref="N16:O16"/>
    <mergeCell ref="N17:O17"/>
    <mergeCell ref="N18:O18"/>
    <mergeCell ref="N19:O19"/>
    <mergeCell ref="N20:O20"/>
    <mergeCell ref="N21:O21"/>
    <mergeCell ref="N26:O26"/>
    <mergeCell ref="N22:O22"/>
    <mergeCell ref="L28:M28"/>
    <mergeCell ref="L29:M29"/>
    <mergeCell ref="L30:M30"/>
    <mergeCell ref="L31:M31"/>
    <mergeCell ref="J46:K46"/>
    <mergeCell ref="J47:K47"/>
    <mergeCell ref="J48:K48"/>
    <mergeCell ref="J49:K49"/>
    <mergeCell ref="J50:K50"/>
    <mergeCell ref="J41:K41"/>
    <mergeCell ref="J43:K43"/>
    <mergeCell ref="J44:K44"/>
    <mergeCell ref="L49:M49"/>
    <mergeCell ref="L50:M50"/>
    <mergeCell ref="L48:M48"/>
    <mergeCell ref="L35:M35"/>
    <mergeCell ref="L36:M36"/>
    <mergeCell ref="L37:M37"/>
    <mergeCell ref="L38:M38"/>
    <mergeCell ref="L39:M39"/>
    <mergeCell ref="L41:M41"/>
    <mergeCell ref="L43:M43"/>
    <mergeCell ref="N12:O12"/>
    <mergeCell ref="P12:Q12"/>
    <mergeCell ref="R12:S12"/>
    <mergeCell ref="J13:K13"/>
    <mergeCell ref="J15:K15"/>
    <mergeCell ref="R13:S13"/>
    <mergeCell ref="R15:S15"/>
    <mergeCell ref="B11:G11"/>
    <mergeCell ref="J21:K21"/>
    <mergeCell ref="R21:S21"/>
    <mergeCell ref="L13:M13"/>
    <mergeCell ref="L15:M15"/>
    <mergeCell ref="L16:M16"/>
    <mergeCell ref="L17:M17"/>
    <mergeCell ref="L18:M18"/>
    <mergeCell ref="L19:M19"/>
    <mergeCell ref="L20:M20"/>
    <mergeCell ref="L21:M21"/>
    <mergeCell ref="P13:Q13"/>
    <mergeCell ref="P15:Q15"/>
    <mergeCell ref="P16:Q16"/>
    <mergeCell ref="P17:Q17"/>
    <mergeCell ref="P18:Q18"/>
    <mergeCell ref="P19:Q19"/>
    <mergeCell ref="B62:F62"/>
    <mergeCell ref="B2:G10"/>
    <mergeCell ref="J12:K12"/>
    <mergeCell ref="L12:M12"/>
    <mergeCell ref="J16:K16"/>
    <mergeCell ref="J17:K17"/>
    <mergeCell ref="J18:K18"/>
    <mergeCell ref="J19:K19"/>
    <mergeCell ref="J20:K20"/>
    <mergeCell ref="J22:K22"/>
    <mergeCell ref="J26:K26"/>
    <mergeCell ref="J28:K28"/>
    <mergeCell ref="J29:K29"/>
    <mergeCell ref="J36:K36"/>
    <mergeCell ref="J37:K37"/>
    <mergeCell ref="J38:K38"/>
    <mergeCell ref="J39:K39"/>
    <mergeCell ref="J30:K30"/>
    <mergeCell ref="J31:K31"/>
    <mergeCell ref="J35:K35"/>
    <mergeCell ref="J45:K45"/>
    <mergeCell ref="J52:K52"/>
    <mergeCell ref="L22:M22"/>
    <mergeCell ref="L26:M26"/>
  </mergeCells>
  <phoneticPr fontId="8" type="noConversion"/>
  <printOptions horizontalCentered="1" verticalCentered="1"/>
  <pageMargins left="0.11811023622047245" right="0.11811023622047245" top="0.78740157480314965" bottom="0.78740157480314965" header="0.31496062992125984" footer="0.31496062992125984"/>
  <pageSetup paperSize="9" scale="6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D2:S19"/>
  <sheetViews>
    <sheetView topLeftCell="C9" zoomScale="160" zoomScaleNormal="160" workbookViewId="0">
      <selection activeCell="G17" sqref="G17"/>
    </sheetView>
  </sheetViews>
  <sheetFormatPr defaultColWidth="9.140625" defaultRowHeight="15" x14ac:dyDescent="0.25"/>
  <cols>
    <col min="1" max="3" width="9.140625" style="14"/>
    <col min="4" max="4" width="50.42578125" style="14" customWidth="1"/>
    <col min="5" max="5" width="16.42578125" style="14" customWidth="1"/>
    <col min="6" max="6" width="12.85546875" style="28" customWidth="1"/>
    <col min="7" max="7" width="27.7109375" style="28" customWidth="1"/>
    <col min="8" max="8" width="26.7109375" style="28" customWidth="1"/>
    <col min="9" max="9" width="9.140625" style="14"/>
    <col min="10" max="18" width="0" style="14" hidden="1" customWidth="1"/>
    <col min="19" max="19" width="14.42578125" style="14" hidden="1" customWidth="1"/>
    <col min="20" max="16384" width="9.140625" style="14"/>
  </cols>
  <sheetData>
    <row r="2" spans="4:19" ht="15.75" thickBot="1" x14ac:dyDescent="0.3"/>
    <row r="3" spans="4:19" x14ac:dyDescent="0.25">
      <c r="D3" s="384" t="s">
        <v>159</v>
      </c>
      <c r="E3" s="292"/>
      <c r="F3" s="292"/>
      <c r="G3" s="292"/>
      <c r="H3" s="293"/>
    </row>
    <row r="4" spans="4:19" x14ac:dyDescent="0.25">
      <c r="D4" s="294"/>
      <c r="E4" s="295"/>
      <c r="F4" s="295"/>
      <c r="G4" s="295"/>
      <c r="H4" s="296"/>
    </row>
    <row r="5" spans="4:19" x14ac:dyDescent="0.25">
      <c r="D5" s="294"/>
      <c r="E5" s="295"/>
      <c r="F5" s="295"/>
      <c r="G5" s="295"/>
      <c r="H5" s="296"/>
    </row>
    <row r="6" spans="4:19" x14ac:dyDescent="0.25">
      <c r="D6" s="294"/>
      <c r="E6" s="295"/>
      <c r="F6" s="295"/>
      <c r="G6" s="295"/>
      <c r="H6" s="296"/>
    </row>
    <row r="7" spans="4:19" x14ac:dyDescent="0.25">
      <c r="D7" s="294"/>
      <c r="E7" s="295"/>
      <c r="F7" s="295"/>
      <c r="G7" s="295"/>
      <c r="H7" s="296"/>
    </row>
    <row r="8" spans="4:19" x14ac:dyDescent="0.25">
      <c r="D8" s="294"/>
      <c r="E8" s="295"/>
      <c r="F8" s="295"/>
      <c r="G8" s="295"/>
      <c r="H8" s="296"/>
    </row>
    <row r="9" spans="4:19" ht="15.75" thickBot="1" x14ac:dyDescent="0.3">
      <c r="D9" s="297"/>
      <c r="E9" s="298"/>
      <c r="F9" s="298"/>
      <c r="G9" s="298"/>
      <c r="H9" s="299"/>
    </row>
    <row r="10" spans="4:19" ht="33.75" customHeight="1" x14ac:dyDescent="0.25">
      <c r="D10" s="385" t="s">
        <v>220</v>
      </c>
      <c r="E10" s="387" t="s">
        <v>33</v>
      </c>
      <c r="F10" s="389" t="s">
        <v>34</v>
      </c>
      <c r="G10" s="387" t="s">
        <v>45</v>
      </c>
      <c r="H10" s="391" t="s">
        <v>12</v>
      </c>
      <c r="J10" s="314" t="s">
        <v>179</v>
      </c>
      <c r="K10" s="314"/>
      <c r="L10" s="315" t="s">
        <v>180</v>
      </c>
      <c r="M10" s="315"/>
      <c r="N10" s="393" t="s">
        <v>181</v>
      </c>
      <c r="O10" s="393"/>
      <c r="P10" s="317" t="s">
        <v>182</v>
      </c>
      <c r="Q10" s="317"/>
      <c r="R10" s="318" t="s">
        <v>187</v>
      </c>
      <c r="S10" s="318"/>
    </row>
    <row r="11" spans="4:19" ht="15.75" thickBot="1" x14ac:dyDescent="0.3">
      <c r="D11" s="386"/>
      <c r="E11" s="388"/>
      <c r="F11" s="390"/>
      <c r="G11" s="388"/>
      <c r="H11" s="392"/>
      <c r="J11" s="314"/>
      <c r="K11" s="314"/>
      <c r="L11" s="315"/>
      <c r="M11" s="315"/>
      <c r="N11" s="393"/>
      <c r="O11" s="393"/>
      <c r="P11" s="317"/>
      <c r="Q11" s="317"/>
      <c r="R11" s="318"/>
      <c r="S11" s="318"/>
    </row>
    <row r="12" spans="4:19" x14ac:dyDescent="0.25">
      <c r="D12" s="157" t="s">
        <v>207</v>
      </c>
      <c r="E12" s="161" t="s">
        <v>33</v>
      </c>
      <c r="F12" s="161">
        <v>2</v>
      </c>
      <c r="G12" s="162">
        <v>2300</v>
      </c>
      <c r="H12" s="165">
        <f t="shared" ref="H12:H18" si="0">G12*F12</f>
        <v>4600</v>
      </c>
      <c r="J12" s="364">
        <v>950</v>
      </c>
      <c r="K12" s="364"/>
      <c r="L12" s="364">
        <v>900</v>
      </c>
      <c r="M12" s="364"/>
      <c r="N12" s="364">
        <v>6823.89</v>
      </c>
      <c r="O12" s="364"/>
      <c r="P12" s="364">
        <v>31.52</v>
      </c>
      <c r="Q12" s="364"/>
      <c r="R12" s="364">
        <f>MEDIAN(J12:Q12)</f>
        <v>925</v>
      </c>
      <c r="S12" s="364"/>
    </row>
    <row r="13" spans="4:19" x14ac:dyDescent="0.25">
      <c r="D13" s="42" t="s">
        <v>147</v>
      </c>
      <c r="E13" s="47" t="s">
        <v>33</v>
      </c>
      <c r="F13" s="47">
        <v>1</v>
      </c>
      <c r="G13" s="44">
        <v>1300</v>
      </c>
      <c r="H13" s="158">
        <f t="shared" si="0"/>
        <v>1300</v>
      </c>
      <c r="J13" s="364">
        <v>2500</v>
      </c>
      <c r="K13" s="364"/>
      <c r="L13" s="364">
        <v>1600</v>
      </c>
      <c r="M13" s="364"/>
      <c r="N13" s="364">
        <v>15164.21</v>
      </c>
      <c r="O13" s="364"/>
      <c r="P13" s="364">
        <v>72.790000000000006</v>
      </c>
      <c r="Q13" s="364"/>
      <c r="R13" s="364">
        <f t="shared" ref="R13:R18" si="1">MEDIAN(J13:Q13)</f>
        <v>2050</v>
      </c>
      <c r="S13" s="364"/>
    </row>
    <row r="14" spans="4:19" x14ac:dyDescent="0.25">
      <c r="D14" s="42" t="s">
        <v>172</v>
      </c>
      <c r="E14" s="47" t="s">
        <v>33</v>
      </c>
      <c r="F14" s="47">
        <v>2</v>
      </c>
      <c r="G14" s="44">
        <v>3000</v>
      </c>
      <c r="H14" s="158">
        <f t="shared" si="0"/>
        <v>6000</v>
      </c>
      <c r="J14" s="364">
        <v>2200</v>
      </c>
      <c r="K14" s="364"/>
      <c r="L14" s="364">
        <v>1500</v>
      </c>
      <c r="M14" s="364"/>
      <c r="N14" s="364">
        <v>18955.259999999998</v>
      </c>
      <c r="O14" s="364"/>
      <c r="P14" s="364">
        <v>97.55</v>
      </c>
      <c r="Q14" s="364"/>
      <c r="R14" s="364">
        <f t="shared" si="1"/>
        <v>1850</v>
      </c>
      <c r="S14" s="364"/>
    </row>
    <row r="15" spans="4:19" x14ac:dyDescent="0.25">
      <c r="D15" s="73" t="s">
        <v>148</v>
      </c>
      <c r="E15" s="47" t="s">
        <v>33</v>
      </c>
      <c r="F15" s="72">
        <v>2</v>
      </c>
      <c r="G15" s="44">
        <v>400</v>
      </c>
      <c r="H15" s="158">
        <f t="shared" si="0"/>
        <v>800</v>
      </c>
      <c r="J15" s="364">
        <v>250</v>
      </c>
      <c r="K15" s="364"/>
      <c r="L15" s="364">
        <v>50</v>
      </c>
      <c r="M15" s="364"/>
      <c r="N15" s="364">
        <v>5307.47</v>
      </c>
      <c r="O15" s="364"/>
      <c r="P15" s="364">
        <v>3.75</v>
      </c>
      <c r="Q15" s="364"/>
      <c r="R15" s="364">
        <f t="shared" si="1"/>
        <v>150</v>
      </c>
      <c r="S15" s="364"/>
    </row>
    <row r="16" spans="4:19" x14ac:dyDescent="0.25">
      <c r="D16" s="159" t="s">
        <v>377</v>
      </c>
      <c r="E16" s="47" t="s">
        <v>33</v>
      </c>
      <c r="F16" s="72">
        <v>2</v>
      </c>
      <c r="G16" s="44">
        <v>250</v>
      </c>
      <c r="H16" s="158">
        <f t="shared" si="0"/>
        <v>500</v>
      </c>
      <c r="J16" s="364">
        <v>250</v>
      </c>
      <c r="K16" s="364"/>
      <c r="L16" s="364">
        <v>250</v>
      </c>
      <c r="M16" s="364"/>
      <c r="N16" s="364">
        <v>5307.47</v>
      </c>
      <c r="O16" s="364"/>
      <c r="P16" s="364">
        <v>3.38</v>
      </c>
      <c r="Q16" s="364"/>
      <c r="R16" s="364">
        <f t="shared" si="1"/>
        <v>250</v>
      </c>
      <c r="S16" s="364"/>
    </row>
    <row r="17" spans="4:19" x14ac:dyDescent="0.25">
      <c r="D17" s="159" t="s">
        <v>379</v>
      </c>
      <c r="E17" s="163" t="s">
        <v>33</v>
      </c>
      <c r="F17" s="164">
        <v>2</v>
      </c>
      <c r="G17" s="44">
        <v>300</v>
      </c>
      <c r="H17" s="158">
        <f t="shared" si="0"/>
        <v>600</v>
      </c>
      <c r="J17" s="69"/>
      <c r="K17" s="69"/>
      <c r="L17" s="69"/>
      <c r="M17" s="69"/>
      <c r="N17" s="69"/>
      <c r="O17" s="69"/>
      <c r="P17" s="69"/>
      <c r="Q17" s="69"/>
      <c r="R17" s="69"/>
      <c r="S17" s="69"/>
    </row>
    <row r="18" spans="4:19" x14ac:dyDescent="0.25">
      <c r="D18" s="73" t="s">
        <v>378</v>
      </c>
      <c r="E18" s="47" t="s">
        <v>33</v>
      </c>
      <c r="F18" s="72">
        <v>1</v>
      </c>
      <c r="G18" s="44">
        <v>250</v>
      </c>
      <c r="H18" s="158">
        <f t="shared" si="0"/>
        <v>250</v>
      </c>
      <c r="J18" s="364">
        <v>100</v>
      </c>
      <c r="K18" s="364"/>
      <c r="L18" s="364">
        <v>200</v>
      </c>
      <c r="M18" s="364"/>
      <c r="N18" s="364">
        <v>1516.42</v>
      </c>
      <c r="O18" s="364"/>
      <c r="P18" s="364">
        <v>4.5</v>
      </c>
      <c r="Q18" s="364"/>
      <c r="R18" s="364">
        <f t="shared" si="1"/>
        <v>150</v>
      </c>
      <c r="S18" s="364"/>
    </row>
    <row r="19" spans="4:19" ht="16.5" thickBot="1" x14ac:dyDescent="0.3">
      <c r="D19" s="382" t="s">
        <v>7</v>
      </c>
      <c r="E19" s="383"/>
      <c r="F19" s="383"/>
      <c r="G19" s="383"/>
      <c r="H19" s="160">
        <f>SUM(H12:H18)</f>
        <v>14050</v>
      </c>
    </row>
  </sheetData>
  <sheetProtection algorithmName="SHA-512" hashValue="F9lfI21nelVguLvXOKNIW0UyQK8XewYUiMq0lFHeKOwL2V7DXJnvKi9ZubPM1Qg66qzX0VV/U26qDcgyJq+LQA==" saltValue="25EQuSmMNqUEPIE1J7cziA==" spinCount="100000" sheet="1" objects="1" scenarios="1"/>
  <mergeCells count="42">
    <mergeCell ref="R18:S18"/>
    <mergeCell ref="R12:S12"/>
    <mergeCell ref="R13:S13"/>
    <mergeCell ref="R14:S14"/>
    <mergeCell ref="R15:S15"/>
    <mergeCell ref="R16:S16"/>
    <mergeCell ref="N18:O18"/>
    <mergeCell ref="P12:Q12"/>
    <mergeCell ref="P13:Q13"/>
    <mergeCell ref="P14:Q14"/>
    <mergeCell ref="P15:Q15"/>
    <mergeCell ref="P16:Q16"/>
    <mergeCell ref="P18:Q18"/>
    <mergeCell ref="N12:O12"/>
    <mergeCell ref="N13:O13"/>
    <mergeCell ref="N14:O14"/>
    <mergeCell ref="N15:O15"/>
    <mergeCell ref="N16:O16"/>
    <mergeCell ref="J18:K18"/>
    <mergeCell ref="L12:M12"/>
    <mergeCell ref="L13:M13"/>
    <mergeCell ref="L14:M14"/>
    <mergeCell ref="L15:M15"/>
    <mergeCell ref="L16:M16"/>
    <mergeCell ref="L18:M18"/>
    <mergeCell ref="J12:K12"/>
    <mergeCell ref="J13:K13"/>
    <mergeCell ref="J14:K14"/>
    <mergeCell ref="J15:K15"/>
    <mergeCell ref="J16:K16"/>
    <mergeCell ref="J10:K11"/>
    <mergeCell ref="L10:M11"/>
    <mergeCell ref="N10:O11"/>
    <mergeCell ref="P10:Q11"/>
    <mergeCell ref="R10:S11"/>
    <mergeCell ref="D19:G19"/>
    <mergeCell ref="D3:H9"/>
    <mergeCell ref="D10:D11"/>
    <mergeCell ref="E10:E11"/>
    <mergeCell ref="F10:F11"/>
    <mergeCell ref="G10:G11"/>
    <mergeCell ref="H10:H11"/>
  </mergeCells>
  <printOptions horizontalCentered="1" verticalCentered="1"/>
  <pageMargins left="0.11811023622047245" right="0.11811023622047245" top="0.78740157480314965" bottom="0.78740157480314965" header="0.31496062992125984" footer="0.31496062992125984"/>
  <pageSetup paperSize="9" scale="85"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9"/>
  <sheetViews>
    <sheetView view="pageLayout" zoomScaleNormal="80" zoomScaleSheetLayoutView="100" workbookViewId="0">
      <selection activeCell="A11" sqref="A11:C11"/>
    </sheetView>
  </sheetViews>
  <sheetFormatPr defaultColWidth="9.140625" defaultRowHeight="12.75" x14ac:dyDescent="0.2"/>
  <cols>
    <col min="1" max="1" width="9.140625" style="5"/>
    <col min="2" max="2" width="44.7109375" style="5" customWidth="1"/>
    <col min="3" max="3" width="12.42578125" style="5" customWidth="1"/>
    <col min="4" max="4" width="26.42578125" style="5" customWidth="1"/>
    <col min="5" max="6" width="9.140625" style="5"/>
    <col min="7" max="7" width="19.42578125" style="5" bestFit="1" customWidth="1"/>
    <col min="8" max="16384" width="9.140625" style="5"/>
  </cols>
  <sheetData>
    <row r="1" spans="1:12" s="1" customFormat="1" ht="26.25" customHeight="1" x14ac:dyDescent="0.25">
      <c r="A1" s="394" t="s">
        <v>333</v>
      </c>
      <c r="B1" s="394"/>
      <c r="C1" s="394"/>
      <c r="D1" s="394"/>
      <c r="G1" s="2"/>
    </row>
    <row r="2" spans="1:12" ht="26.25" customHeight="1" x14ac:dyDescent="0.2">
      <c r="A2" s="3" t="s">
        <v>334</v>
      </c>
      <c r="B2" s="3" t="s">
        <v>150</v>
      </c>
      <c r="C2" s="13">
        <v>5.5199999999999999E-2</v>
      </c>
      <c r="D2" s="4"/>
      <c r="G2" s="6"/>
      <c r="H2" s="7"/>
      <c r="I2" s="8"/>
      <c r="J2" s="8"/>
      <c r="K2" s="8"/>
      <c r="L2" s="8"/>
    </row>
    <row r="3" spans="1:12" ht="26.25" customHeight="1" x14ac:dyDescent="0.2">
      <c r="A3" s="3" t="s">
        <v>335</v>
      </c>
      <c r="B3" s="3" t="s">
        <v>336</v>
      </c>
      <c r="C3" s="13">
        <v>1.0200000000000001E-2</v>
      </c>
      <c r="D3" s="4"/>
      <c r="H3" s="8"/>
      <c r="I3" s="8"/>
      <c r="J3" s="8"/>
      <c r="K3" s="8"/>
      <c r="L3" s="8"/>
    </row>
    <row r="4" spans="1:12" ht="26.25" customHeight="1" x14ac:dyDescent="0.2">
      <c r="A4" s="3" t="s">
        <v>337</v>
      </c>
      <c r="B4" s="3" t="s">
        <v>151</v>
      </c>
      <c r="C4" s="13">
        <v>8.4000000000000005E-2</v>
      </c>
      <c r="D4" s="4"/>
      <c r="H4" s="7"/>
      <c r="I4" s="8"/>
      <c r="J4" s="8"/>
      <c r="K4" s="8"/>
      <c r="L4" s="8"/>
    </row>
    <row r="5" spans="1:12" ht="26.25" customHeight="1" x14ac:dyDescent="0.2">
      <c r="A5" s="3" t="s">
        <v>338</v>
      </c>
      <c r="B5" s="3" t="s">
        <v>339</v>
      </c>
      <c r="C5" s="13">
        <v>1.2200000000000001E-2</v>
      </c>
      <c r="D5" s="4"/>
      <c r="H5" s="7"/>
      <c r="I5" s="8"/>
      <c r="J5" s="8"/>
      <c r="K5" s="8"/>
      <c r="L5" s="8"/>
    </row>
    <row r="6" spans="1:12" ht="26.25" customHeight="1" x14ac:dyDescent="0.2">
      <c r="A6" s="3" t="s">
        <v>340</v>
      </c>
      <c r="B6" s="3" t="s">
        <v>341</v>
      </c>
      <c r="C6" s="13">
        <v>2.3199999999999998E-2</v>
      </c>
      <c r="D6" s="4"/>
      <c r="H6" s="7"/>
      <c r="I6" s="8"/>
      <c r="J6" s="8"/>
      <c r="K6" s="8"/>
      <c r="L6" s="8"/>
    </row>
    <row r="7" spans="1:12" ht="26.25" customHeight="1" x14ac:dyDescent="0.2">
      <c r="A7" s="3" t="s">
        <v>342</v>
      </c>
      <c r="B7" s="3" t="s">
        <v>329</v>
      </c>
      <c r="C7" s="13">
        <f>SUM(C8:C10)</f>
        <v>0.14250000000000002</v>
      </c>
      <c r="D7" s="4"/>
      <c r="H7" s="8"/>
      <c r="I7" s="8"/>
      <c r="J7" s="8"/>
      <c r="K7" s="8"/>
      <c r="L7" s="9"/>
    </row>
    <row r="8" spans="1:12" ht="60" x14ac:dyDescent="0.2">
      <c r="A8" s="3"/>
      <c r="B8" s="10" t="s">
        <v>154</v>
      </c>
      <c r="C8" s="243">
        <v>0.05</v>
      </c>
      <c r="D8" s="242" t="s">
        <v>411</v>
      </c>
      <c r="H8" s="8"/>
      <c r="I8" s="8"/>
      <c r="J8" s="8"/>
      <c r="K8" s="8"/>
      <c r="L8" s="9"/>
    </row>
    <row r="9" spans="1:12" ht="26.25" customHeight="1" x14ac:dyDescent="0.2">
      <c r="A9" s="3"/>
      <c r="B9" s="10" t="s">
        <v>153</v>
      </c>
      <c r="C9" s="243">
        <v>7.5999999999999998E-2</v>
      </c>
      <c r="D9" s="4"/>
      <c r="H9" s="8"/>
      <c r="I9" s="8"/>
      <c r="J9" s="8"/>
      <c r="K9" s="8"/>
      <c r="L9" s="9"/>
    </row>
    <row r="10" spans="1:12" ht="26.25" customHeight="1" x14ac:dyDescent="0.2">
      <c r="A10" s="3"/>
      <c r="B10" s="10" t="s">
        <v>152</v>
      </c>
      <c r="C10" s="243">
        <v>1.6500000000000001E-2</v>
      </c>
      <c r="D10" s="4"/>
      <c r="H10" s="8"/>
      <c r="I10" s="8"/>
      <c r="J10" s="8"/>
      <c r="K10" s="8"/>
      <c r="L10" s="9"/>
    </row>
    <row r="11" spans="1:12" ht="26.25" customHeight="1" x14ac:dyDescent="0.2">
      <c r="A11" s="395" t="s">
        <v>7</v>
      </c>
      <c r="B11" s="395"/>
      <c r="C11" s="395"/>
      <c r="D11" s="4">
        <f>((1+C2+C6+C5)*(1+C3)*(1+C4)/(1-C7))-1</f>
        <v>0.39273346481632676</v>
      </c>
      <c r="H11" s="8"/>
      <c r="I11" s="8"/>
      <c r="J11" s="8"/>
      <c r="K11" s="8"/>
      <c r="L11" s="9"/>
    </row>
    <row r="12" spans="1:12" ht="18.75" customHeight="1" x14ac:dyDescent="0.2">
      <c r="A12" s="396" t="s">
        <v>330</v>
      </c>
      <c r="B12" s="396"/>
      <c r="C12" s="396"/>
      <c r="D12" s="396"/>
    </row>
    <row r="13" spans="1:12" ht="18.75" customHeight="1" x14ac:dyDescent="0.2">
      <c r="A13" s="396"/>
      <c r="B13" s="396"/>
      <c r="C13" s="396"/>
      <c r="D13" s="396"/>
    </row>
    <row r="14" spans="1:12" ht="18.75" customHeight="1" x14ac:dyDescent="0.2">
      <c r="A14" s="396"/>
      <c r="B14" s="396"/>
      <c r="C14" s="396"/>
      <c r="D14" s="396"/>
    </row>
    <row r="15" spans="1:12" ht="33" customHeight="1" x14ac:dyDescent="0.2">
      <c r="A15" s="396" t="s">
        <v>331</v>
      </c>
      <c r="B15" s="396"/>
      <c r="C15" s="396"/>
      <c r="D15" s="396"/>
    </row>
    <row r="16" spans="1:12" ht="33" customHeight="1" x14ac:dyDescent="0.2">
      <c r="A16" s="396"/>
      <c r="B16" s="396"/>
      <c r="C16" s="396"/>
      <c r="D16" s="396"/>
    </row>
    <row r="17" spans="1:7" ht="57.75" customHeight="1" x14ac:dyDescent="0.2">
      <c r="A17" s="397" t="s">
        <v>332</v>
      </c>
      <c r="B17" s="397"/>
      <c r="C17" s="397"/>
      <c r="D17" s="397"/>
    </row>
    <row r="21" spans="1:7" x14ac:dyDescent="0.2">
      <c r="G21" s="11"/>
    </row>
    <row r="22" spans="1:7" x14ac:dyDescent="0.2">
      <c r="G22" s="11"/>
    </row>
    <row r="23" spans="1:7" x14ac:dyDescent="0.2">
      <c r="G23" s="11"/>
    </row>
    <row r="24" spans="1:7" x14ac:dyDescent="0.2">
      <c r="G24" s="11"/>
    </row>
    <row r="25" spans="1:7" x14ac:dyDescent="0.2">
      <c r="G25" s="11"/>
    </row>
    <row r="26" spans="1:7" x14ac:dyDescent="0.2">
      <c r="G26" s="11"/>
    </row>
    <row r="27" spans="1:7" x14ac:dyDescent="0.2">
      <c r="G27" s="11"/>
    </row>
    <row r="28" spans="1:7" x14ac:dyDescent="0.2">
      <c r="G28" s="12"/>
    </row>
    <row r="29" spans="1:7" x14ac:dyDescent="0.2">
      <c r="G29" s="11"/>
    </row>
  </sheetData>
  <sheetProtection algorithmName="SHA-512" hashValue="CFlq7LZ/uWZAI0dIMxe4sp4m+7MijhjIF2jv4/qvrTwl2f5tHEOchZ91ahVa33q5MoCSxJkQoSLyZOgDVQlAHg==" saltValue="OrpdIbi0blXC/JXwiPlb+A==" spinCount="100000" sheet="1" objects="1" scenarios="1"/>
  <mergeCells count="5">
    <mergeCell ref="A1:D1"/>
    <mergeCell ref="A11:C11"/>
    <mergeCell ref="A12:D14"/>
    <mergeCell ref="A15:D16"/>
    <mergeCell ref="A17:D17"/>
  </mergeCells>
  <printOptions horizontalCentered="1" verticalCentered="1"/>
  <pageMargins left="0.11811023622047245" right="0.11811023622047245" top="1.7322834645669292" bottom="0.98425196850393704" header="0.51181102362204722" footer="0.51181102362204722"/>
  <pageSetup paperSize="9" scale="8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62"/>
  <sheetViews>
    <sheetView tabSelected="1" topLeftCell="A43" zoomScale="110" zoomScaleNormal="110" workbookViewId="0">
      <selection activeCell="G46" sqref="G46"/>
    </sheetView>
  </sheetViews>
  <sheetFormatPr defaultColWidth="11.42578125" defaultRowHeight="15" x14ac:dyDescent="0.25"/>
  <cols>
    <col min="1" max="1" width="11.42578125" style="170"/>
    <col min="2" max="2" width="6.140625" style="170" customWidth="1"/>
    <col min="3" max="3" width="74.140625" style="170" customWidth="1"/>
    <col min="4" max="4" width="10.85546875" style="171" customWidth="1"/>
    <col min="5" max="5" width="16.85546875" style="170" customWidth="1"/>
    <col min="6" max="7" width="22" style="170" customWidth="1"/>
    <col min="8" max="8" width="0.28515625" style="170" hidden="1" customWidth="1"/>
    <col min="9" max="9" width="11.42578125" style="170"/>
    <col min="10" max="10" width="12.140625" style="170" hidden="1" customWidth="1"/>
    <col min="11" max="12" width="13.28515625" style="170" hidden="1" customWidth="1"/>
    <col min="13" max="13" width="10.140625" style="170" hidden="1" customWidth="1"/>
    <col min="14" max="14" width="21" style="170" hidden="1" customWidth="1"/>
    <col min="15" max="16384" width="11.42578125" style="170"/>
  </cols>
  <sheetData>
    <row r="1" spans="2:22" ht="15.75" thickBot="1" x14ac:dyDescent="0.3"/>
    <row r="2" spans="2:22" x14ac:dyDescent="0.25">
      <c r="B2" s="401" t="s">
        <v>166</v>
      </c>
      <c r="C2" s="402"/>
      <c r="D2" s="402"/>
      <c r="E2" s="402"/>
      <c r="F2" s="402"/>
      <c r="G2" s="403"/>
    </row>
    <row r="3" spans="2:22" x14ac:dyDescent="0.25">
      <c r="B3" s="407" t="s">
        <v>413</v>
      </c>
      <c r="C3" s="408"/>
      <c r="D3" s="408"/>
      <c r="E3" s="408"/>
      <c r="F3" s="408"/>
      <c r="G3" s="409"/>
    </row>
    <row r="4" spans="2:22" x14ac:dyDescent="0.25">
      <c r="B4" s="404" t="s">
        <v>414</v>
      </c>
      <c r="C4" s="405"/>
      <c r="D4" s="405"/>
      <c r="E4" s="405"/>
      <c r="F4" s="405"/>
      <c r="G4" s="406"/>
    </row>
    <row r="5" spans="2:22" x14ac:dyDescent="0.25">
      <c r="B5" s="410" t="s">
        <v>415</v>
      </c>
      <c r="C5" s="411"/>
      <c r="D5" s="411"/>
      <c r="E5" s="411"/>
      <c r="F5" s="411"/>
      <c r="G5" s="412"/>
    </row>
    <row r="6" spans="2:22" x14ac:dyDescent="0.25">
      <c r="B6" s="410" t="s">
        <v>416</v>
      </c>
      <c r="C6" s="411"/>
      <c r="D6" s="411"/>
      <c r="E6" s="411"/>
      <c r="F6" s="411"/>
      <c r="G6" s="412"/>
    </row>
    <row r="7" spans="2:22" ht="15.75" thickBot="1" x14ac:dyDescent="0.3">
      <c r="B7" s="413" t="s">
        <v>417</v>
      </c>
      <c r="C7" s="414"/>
      <c r="D7" s="414"/>
      <c r="E7" s="414"/>
      <c r="F7" s="415" t="s">
        <v>418</v>
      </c>
      <c r="G7" s="416"/>
    </row>
    <row r="8" spans="2:22" ht="15.75" thickBot="1" x14ac:dyDescent="0.3">
      <c r="B8" s="417" t="s">
        <v>419</v>
      </c>
      <c r="C8" s="418"/>
      <c r="D8" s="418"/>
      <c r="E8" s="418"/>
      <c r="F8" s="418"/>
      <c r="G8" s="419"/>
    </row>
    <row r="9" spans="2:22" ht="15.75" thickBot="1" x14ac:dyDescent="0.3">
      <c r="B9" s="417" t="s">
        <v>420</v>
      </c>
      <c r="C9" s="418"/>
      <c r="D9" s="418"/>
      <c r="E9" s="418"/>
      <c r="F9" s="418"/>
      <c r="G9" s="419"/>
    </row>
    <row r="10" spans="2:22" ht="63" customHeight="1" thickBot="1" x14ac:dyDescent="0.3">
      <c r="B10" s="420" t="s">
        <v>322</v>
      </c>
      <c r="C10" s="421"/>
      <c r="D10" s="421"/>
      <c r="E10" s="421"/>
      <c r="F10" s="421"/>
      <c r="G10" s="422"/>
      <c r="H10" s="172"/>
      <c r="P10" s="398" t="s">
        <v>321</v>
      </c>
      <c r="Q10" s="398"/>
      <c r="R10" s="398"/>
      <c r="S10" s="398"/>
      <c r="T10" s="398"/>
      <c r="U10" s="398"/>
      <c r="V10" s="398"/>
    </row>
    <row r="11" spans="2:22" ht="13.5" customHeight="1" thickBot="1" x14ac:dyDescent="0.3">
      <c r="B11" s="173" t="s">
        <v>6</v>
      </c>
      <c r="C11" s="174" t="s">
        <v>8</v>
      </c>
      <c r="D11" s="174" t="s">
        <v>9</v>
      </c>
      <c r="E11" s="174" t="s">
        <v>10</v>
      </c>
      <c r="F11" s="174" t="s">
        <v>11</v>
      </c>
      <c r="G11" s="175" t="s">
        <v>12</v>
      </c>
      <c r="P11" s="398"/>
      <c r="Q11" s="398"/>
      <c r="R11" s="398"/>
      <c r="S11" s="398"/>
      <c r="T11" s="398"/>
      <c r="U11" s="398"/>
      <c r="V11" s="398"/>
    </row>
    <row r="12" spans="2:22" ht="21" customHeight="1" thickBot="1" x14ac:dyDescent="0.3">
      <c r="B12" s="176">
        <v>1</v>
      </c>
      <c r="C12" s="423" t="s">
        <v>155</v>
      </c>
      <c r="D12" s="423"/>
      <c r="E12" s="423"/>
      <c r="F12" s="423"/>
      <c r="G12" s="424"/>
      <c r="P12" s="398"/>
      <c r="Q12" s="398"/>
      <c r="R12" s="398"/>
      <c r="S12" s="398"/>
      <c r="T12" s="398"/>
      <c r="U12" s="398"/>
      <c r="V12" s="398"/>
    </row>
    <row r="13" spans="2:22" x14ac:dyDescent="0.25">
      <c r="B13" s="177" t="s">
        <v>13</v>
      </c>
      <c r="C13" s="166" t="s">
        <v>156</v>
      </c>
      <c r="D13" s="178" t="s">
        <v>157</v>
      </c>
      <c r="E13" s="178">
        <v>30</v>
      </c>
      <c r="F13" s="183">
        <f>'EQUIPE FIXA'!E21</f>
        <v>244000</v>
      </c>
      <c r="G13" s="179">
        <f>F13*E13</f>
        <v>7320000</v>
      </c>
    </row>
    <row r="14" spans="2:22" ht="45.75" customHeight="1" thickBot="1" x14ac:dyDescent="0.3">
      <c r="B14" s="180" t="s">
        <v>49</v>
      </c>
      <c r="C14" s="167" t="s">
        <v>158</v>
      </c>
      <c r="D14" s="181" t="s">
        <v>38</v>
      </c>
      <c r="E14" s="182">
        <v>5</v>
      </c>
      <c r="F14" s="183">
        <f>'EQUIPE COMPLEMENTAR POR DEMANDA'!G31</f>
        <v>24000</v>
      </c>
      <c r="G14" s="184">
        <f>F14*E14</f>
        <v>120000</v>
      </c>
    </row>
    <row r="15" spans="2:22" ht="27.75" customHeight="1" thickBot="1" x14ac:dyDescent="0.3">
      <c r="B15" s="176">
        <v>2</v>
      </c>
      <c r="C15" s="423" t="s">
        <v>325</v>
      </c>
      <c r="D15" s="423"/>
      <c r="E15" s="423"/>
      <c r="F15" s="423"/>
      <c r="G15" s="424"/>
    </row>
    <row r="16" spans="2:22" ht="24.75" customHeight="1" x14ac:dyDescent="0.25">
      <c r="B16" s="177" t="s">
        <v>18</v>
      </c>
      <c r="C16" s="239" t="s">
        <v>200</v>
      </c>
      <c r="D16" s="163" t="s">
        <v>161</v>
      </c>
      <c r="E16" s="163">
        <v>2</v>
      </c>
      <c r="F16" s="185">
        <f>'TREINA.SIMULADOS.FISCALIZACAO'!E10</f>
        <v>12000</v>
      </c>
      <c r="G16" s="179">
        <f>F16*E16</f>
        <v>24000</v>
      </c>
    </row>
    <row r="17" spans="2:7" x14ac:dyDescent="0.25">
      <c r="B17" s="186" t="s">
        <v>56</v>
      </c>
      <c r="C17" s="240" t="s">
        <v>201</v>
      </c>
      <c r="D17" s="47" t="s">
        <v>161</v>
      </c>
      <c r="E17" s="47">
        <v>1</v>
      </c>
      <c r="F17" s="187">
        <f>'TREINA.SIMULADOS.FISCALIZACAO'!E11</f>
        <v>16000</v>
      </c>
      <c r="G17" s="188">
        <f t="shared" ref="G17:G24" si="0">F17*E17</f>
        <v>16000</v>
      </c>
    </row>
    <row r="18" spans="2:7" x14ac:dyDescent="0.25">
      <c r="B18" s="186" t="s">
        <v>19</v>
      </c>
      <c r="C18" s="240" t="s">
        <v>409</v>
      </c>
      <c r="D18" s="47" t="s">
        <v>161</v>
      </c>
      <c r="E18" s="47">
        <v>2</v>
      </c>
      <c r="F18" s="187">
        <f>'TREINA.SIMULADOS.FISCALIZACAO'!E12</f>
        <v>30000</v>
      </c>
      <c r="G18" s="188">
        <f t="shared" si="0"/>
        <v>60000</v>
      </c>
    </row>
    <row r="19" spans="2:7" ht="15" customHeight="1" x14ac:dyDescent="0.25">
      <c r="B19" s="186" t="s">
        <v>20</v>
      </c>
      <c r="C19" s="240" t="s">
        <v>410</v>
      </c>
      <c r="D19" s="47" t="s">
        <v>161</v>
      </c>
      <c r="E19" s="47">
        <v>1</v>
      </c>
      <c r="F19" s="187">
        <f>'TREINA.SIMULADOS.FISCALIZACAO'!E13</f>
        <v>20000</v>
      </c>
      <c r="G19" s="188">
        <f t="shared" si="0"/>
        <v>20000</v>
      </c>
    </row>
    <row r="20" spans="2:7" ht="30.75" customHeight="1" x14ac:dyDescent="0.25">
      <c r="B20" s="186" t="s">
        <v>58</v>
      </c>
      <c r="C20" s="240" t="s">
        <v>216</v>
      </c>
      <c r="D20" s="47" t="s">
        <v>161</v>
      </c>
      <c r="E20" s="47">
        <v>1</v>
      </c>
      <c r="F20" s="187">
        <f>'TREINA.SIMULADOS.FISCALIZACAO'!E14</f>
        <v>35000</v>
      </c>
      <c r="G20" s="188">
        <f t="shared" si="0"/>
        <v>35000</v>
      </c>
    </row>
    <row r="21" spans="2:7" ht="30.75" customHeight="1" x14ac:dyDescent="0.25">
      <c r="B21" s="186" t="s">
        <v>308</v>
      </c>
      <c r="C21" s="168" t="s">
        <v>217</v>
      </c>
      <c r="D21" s="47" t="s">
        <v>161</v>
      </c>
      <c r="E21" s="47">
        <v>2</v>
      </c>
      <c r="F21" s="187">
        <f>'TREINA.SIMULADOS.FISCALIZACAO'!E15</f>
        <v>22000</v>
      </c>
      <c r="G21" s="188">
        <f t="shared" si="0"/>
        <v>44000</v>
      </c>
    </row>
    <row r="22" spans="2:7" ht="30.75" customHeight="1" x14ac:dyDescent="0.25">
      <c r="B22" s="186" t="s">
        <v>309</v>
      </c>
      <c r="C22" s="240" t="s">
        <v>204</v>
      </c>
      <c r="D22" s="47" t="s">
        <v>161</v>
      </c>
      <c r="E22" s="47">
        <v>6</v>
      </c>
      <c r="F22" s="187">
        <f>'TREINA.SIMULADOS.FISCALIZACAO'!E16</f>
        <v>12000</v>
      </c>
      <c r="G22" s="188">
        <f>F22*E22</f>
        <v>72000</v>
      </c>
    </row>
    <row r="23" spans="2:7" ht="30.75" customHeight="1" x14ac:dyDescent="0.25">
      <c r="B23" s="186" t="s">
        <v>310</v>
      </c>
      <c r="C23" s="168" t="s">
        <v>203</v>
      </c>
      <c r="D23" s="47" t="s">
        <v>161</v>
      </c>
      <c r="E23" s="47">
        <v>12</v>
      </c>
      <c r="F23" s="187">
        <f>'TREINA.SIMULADOS.FISCALIZACAO'!E17</f>
        <v>12000</v>
      </c>
      <c r="G23" s="188">
        <f>F23*E23</f>
        <v>144000</v>
      </c>
    </row>
    <row r="24" spans="2:7" ht="30.75" customHeight="1" x14ac:dyDescent="0.25">
      <c r="B24" s="186" t="s">
        <v>311</v>
      </c>
      <c r="C24" s="168" t="s">
        <v>202</v>
      </c>
      <c r="D24" s="47" t="s">
        <v>161</v>
      </c>
      <c r="E24" s="72">
        <v>3</v>
      </c>
      <c r="F24" s="187">
        <f>'TREINA.SIMULADOS.FISCALIZACAO'!E18</f>
        <v>12000</v>
      </c>
      <c r="G24" s="188">
        <f t="shared" si="0"/>
        <v>36000</v>
      </c>
    </row>
    <row r="25" spans="2:7" ht="30.75" customHeight="1" x14ac:dyDescent="0.25">
      <c r="B25" s="186" t="s">
        <v>312</v>
      </c>
      <c r="C25" s="168" t="s">
        <v>218</v>
      </c>
      <c r="D25" s="47" t="s">
        <v>161</v>
      </c>
      <c r="E25" s="72">
        <v>2</v>
      </c>
      <c r="F25" s="187">
        <f>'TREINA.SIMULADOS.FISCALIZACAO'!E19</f>
        <v>8000</v>
      </c>
      <c r="G25" s="188">
        <f>F25*E25</f>
        <v>16000</v>
      </c>
    </row>
    <row r="26" spans="2:7" ht="30" x14ac:dyDescent="0.25">
      <c r="B26" s="186" t="s">
        <v>313</v>
      </c>
      <c r="C26" s="168" t="s">
        <v>219</v>
      </c>
      <c r="D26" s="47" t="s">
        <v>161</v>
      </c>
      <c r="E26" s="72">
        <v>3</v>
      </c>
      <c r="F26" s="187">
        <f>'TREINA.SIMULADOS.FISCALIZACAO'!E20</f>
        <v>6000</v>
      </c>
      <c r="G26" s="188">
        <f>F26*E26</f>
        <v>18000</v>
      </c>
    </row>
    <row r="27" spans="2:7" ht="56.25" customHeight="1" thickBot="1" x14ac:dyDescent="0.3">
      <c r="B27" s="226" t="s">
        <v>314</v>
      </c>
      <c r="C27" s="145" t="s">
        <v>397</v>
      </c>
      <c r="D27" s="47" t="s">
        <v>161</v>
      </c>
      <c r="E27" s="145">
        <v>10</v>
      </c>
      <c r="F27" s="227">
        <f>'TREINA.SIMULADOS.FISCALIZACAO'!E21</f>
        <v>650</v>
      </c>
      <c r="G27" s="184">
        <f>(F27*E27)*30</f>
        <v>195000</v>
      </c>
    </row>
    <row r="28" spans="2:7" ht="20.25" customHeight="1" thickBot="1" x14ac:dyDescent="0.3">
      <c r="B28" s="176">
        <v>3</v>
      </c>
      <c r="C28" s="423" t="s">
        <v>160</v>
      </c>
      <c r="D28" s="423"/>
      <c r="E28" s="423"/>
      <c r="F28" s="423"/>
      <c r="G28" s="424"/>
    </row>
    <row r="29" spans="2:7" ht="29.25" customHeight="1" x14ac:dyDescent="0.25">
      <c r="B29" s="228" t="s">
        <v>21</v>
      </c>
      <c r="C29" s="235" t="s">
        <v>191</v>
      </c>
      <c r="D29" s="178" t="s">
        <v>157</v>
      </c>
      <c r="E29" s="229">
        <v>30</v>
      </c>
      <c r="F29" s="230">
        <f>'Recursos PEI'!H61</f>
        <v>115791.14</v>
      </c>
      <c r="G29" s="231">
        <f>F29*E29</f>
        <v>3473734.2</v>
      </c>
    </row>
    <row r="30" spans="2:7" ht="29.25" customHeight="1" x14ac:dyDescent="0.25">
      <c r="B30" s="73" t="s">
        <v>22</v>
      </c>
      <c r="C30" s="168" t="s">
        <v>315</v>
      </c>
      <c r="D30" s="190" t="s">
        <v>157</v>
      </c>
      <c r="E30" s="191">
        <v>30</v>
      </c>
      <c r="F30" s="192">
        <f>'RECURSOS PARA QUÍMICOS'!H44</f>
        <v>63771.5</v>
      </c>
      <c r="G30" s="193">
        <f t="shared" ref="G30:G31" si="1">F30*E30</f>
        <v>1913145</v>
      </c>
    </row>
    <row r="31" spans="2:7" ht="29.25" customHeight="1" x14ac:dyDescent="0.25">
      <c r="B31" s="73" t="s">
        <v>23</v>
      </c>
      <c r="C31" s="168" t="s">
        <v>190</v>
      </c>
      <c r="D31" s="190" t="s">
        <v>157</v>
      </c>
      <c r="E31" s="191">
        <v>30</v>
      </c>
      <c r="F31" s="192">
        <f>'Recursos proteção contra incênd'!H34</f>
        <v>76091.5</v>
      </c>
      <c r="G31" s="193">
        <f t="shared" si="1"/>
        <v>2282745</v>
      </c>
    </row>
    <row r="32" spans="2:7" ht="45.75" thickBot="1" x14ac:dyDescent="0.3">
      <c r="B32" s="159" t="s">
        <v>24</v>
      </c>
      <c r="C32" s="238" t="s">
        <v>316</v>
      </c>
      <c r="D32" s="181" t="s">
        <v>412</v>
      </c>
      <c r="E32" s="182">
        <v>1</v>
      </c>
      <c r="F32" s="232">
        <f>'EQUIPAMENTOS POR DEMANDA'!G62</f>
        <v>90118.93</v>
      </c>
      <c r="G32" s="233">
        <f>F32*E32</f>
        <v>90118.93</v>
      </c>
    </row>
    <row r="33" spans="1:14" ht="28.5" customHeight="1" thickBot="1" x14ac:dyDescent="0.3">
      <c r="B33" s="176">
        <v>5</v>
      </c>
      <c r="C33" s="435" t="s">
        <v>323</v>
      </c>
      <c r="D33" s="435"/>
      <c r="E33" s="435"/>
      <c r="F33" s="435"/>
      <c r="G33" s="436"/>
      <c r="M33" s="194">
        <v>4</v>
      </c>
    </row>
    <row r="34" spans="1:14" ht="28.5" customHeight="1" x14ac:dyDescent="0.25">
      <c r="B34" s="177" t="s">
        <v>26</v>
      </c>
      <c r="C34" s="235" t="s">
        <v>324</v>
      </c>
      <c r="D34" s="178" t="s">
        <v>161</v>
      </c>
      <c r="E34" s="229">
        <v>1</v>
      </c>
      <c r="F34" s="234">
        <f>'INFRAESTRUTURA SALA DE CRISE'!H19</f>
        <v>14050</v>
      </c>
      <c r="G34" s="179">
        <f>F34*E34</f>
        <v>14050</v>
      </c>
      <c r="M34" s="196" t="s">
        <v>25</v>
      </c>
    </row>
    <row r="35" spans="1:14" ht="28.5" customHeight="1" x14ac:dyDescent="0.25">
      <c r="B35" s="189">
        <v>6</v>
      </c>
      <c r="C35" s="399" t="s">
        <v>318</v>
      </c>
      <c r="D35" s="399"/>
      <c r="E35" s="399"/>
      <c r="F35" s="399"/>
      <c r="G35" s="400"/>
      <c r="M35" s="196" t="s">
        <v>304</v>
      </c>
    </row>
    <row r="36" spans="1:14" ht="28.5" customHeight="1" x14ac:dyDescent="0.25">
      <c r="A36" s="197"/>
      <c r="B36" s="186" t="s">
        <v>28</v>
      </c>
      <c r="C36" s="198" t="s">
        <v>51</v>
      </c>
      <c r="D36" s="190" t="s">
        <v>50</v>
      </c>
      <c r="E36" s="190">
        <v>3000</v>
      </c>
      <c r="F36" s="44">
        <v>9</v>
      </c>
      <c r="G36" s="199">
        <f t="shared" ref="G36:G41" si="2">E36*F36</f>
        <v>27000</v>
      </c>
      <c r="M36" s="196" t="s">
        <v>305</v>
      </c>
    </row>
    <row r="37" spans="1:14" ht="28.5" customHeight="1" x14ac:dyDescent="0.25">
      <c r="A37" s="197"/>
      <c r="B37" s="186" t="s">
        <v>71</v>
      </c>
      <c r="C37" s="198" t="s">
        <v>52</v>
      </c>
      <c r="D37" s="190" t="s">
        <v>55</v>
      </c>
      <c r="E37" s="190">
        <v>400</v>
      </c>
      <c r="F37" s="44">
        <v>60</v>
      </c>
      <c r="G37" s="199">
        <f t="shared" si="2"/>
        <v>24000</v>
      </c>
      <c r="M37" s="196" t="s">
        <v>306</v>
      </c>
    </row>
    <row r="38" spans="1:14" ht="28.5" customHeight="1" x14ac:dyDescent="0.25">
      <c r="A38" s="197"/>
      <c r="B38" s="186" t="s">
        <v>229</v>
      </c>
      <c r="C38" s="198" t="s">
        <v>57</v>
      </c>
      <c r="D38" s="190" t="s">
        <v>54</v>
      </c>
      <c r="E38" s="190">
        <v>3000</v>
      </c>
      <c r="F38" s="44">
        <v>12</v>
      </c>
      <c r="G38" s="199">
        <f t="shared" si="2"/>
        <v>36000</v>
      </c>
      <c r="M38" s="196" t="s">
        <v>307</v>
      </c>
    </row>
    <row r="39" spans="1:14" ht="30" x14ac:dyDescent="0.25">
      <c r="B39" s="186" t="s">
        <v>230</v>
      </c>
      <c r="C39" s="198" t="s">
        <v>99</v>
      </c>
      <c r="D39" s="190" t="s">
        <v>100</v>
      </c>
      <c r="E39" s="190">
        <v>1000</v>
      </c>
      <c r="F39" s="99">
        <v>15</v>
      </c>
      <c r="G39" s="169">
        <f t="shared" si="2"/>
        <v>15000</v>
      </c>
    </row>
    <row r="40" spans="1:14" x14ac:dyDescent="0.25">
      <c r="B40" s="186" t="s">
        <v>231</v>
      </c>
      <c r="C40" s="198" t="s">
        <v>101</v>
      </c>
      <c r="D40" s="190" t="s">
        <v>54</v>
      </c>
      <c r="E40" s="190">
        <v>500</v>
      </c>
      <c r="F40" s="99">
        <v>65</v>
      </c>
      <c r="G40" s="169">
        <f t="shared" si="2"/>
        <v>32500</v>
      </c>
    </row>
    <row r="41" spans="1:14" x14ac:dyDescent="0.25">
      <c r="B41" s="186" t="s">
        <v>232</v>
      </c>
      <c r="C41" s="198" t="s">
        <v>102</v>
      </c>
      <c r="D41" s="190" t="s">
        <v>54</v>
      </c>
      <c r="E41" s="190">
        <v>500</v>
      </c>
      <c r="F41" s="99">
        <v>20</v>
      </c>
      <c r="G41" s="169">
        <f t="shared" si="2"/>
        <v>10000</v>
      </c>
      <c r="J41" s="200" t="s">
        <v>183</v>
      </c>
      <c r="K41" s="201" t="s">
        <v>184</v>
      </c>
      <c r="L41" s="202" t="s">
        <v>185</v>
      </c>
      <c r="M41" s="203" t="s">
        <v>186</v>
      </c>
      <c r="N41" s="204" t="s">
        <v>188</v>
      </c>
    </row>
    <row r="42" spans="1:14" ht="45" x14ac:dyDescent="0.25">
      <c r="B42" s="186" t="s">
        <v>317</v>
      </c>
      <c r="C42" s="198" t="s">
        <v>233</v>
      </c>
      <c r="D42" s="47" t="s">
        <v>27</v>
      </c>
      <c r="E42" s="47">
        <v>10</v>
      </c>
      <c r="F42" s="99">
        <v>2500</v>
      </c>
      <c r="G42" s="169">
        <f t="shared" ref="G42" si="3">E42*F42</f>
        <v>25000</v>
      </c>
      <c r="J42" s="200"/>
      <c r="K42" s="201"/>
      <c r="L42" s="202"/>
      <c r="M42" s="203"/>
      <c r="N42" s="204"/>
    </row>
    <row r="43" spans="1:14" x14ac:dyDescent="0.25">
      <c r="B43" s="189">
        <v>7</v>
      </c>
      <c r="C43" s="399" t="s">
        <v>319</v>
      </c>
      <c r="D43" s="399"/>
      <c r="E43" s="399"/>
      <c r="F43" s="399"/>
      <c r="G43" s="400"/>
      <c r="J43" s="200"/>
      <c r="K43" s="201"/>
      <c r="L43" s="202"/>
      <c r="M43" s="203"/>
      <c r="N43" s="204"/>
    </row>
    <row r="44" spans="1:14" ht="30" x14ac:dyDescent="0.25">
      <c r="B44" s="186" t="s">
        <v>29</v>
      </c>
      <c r="C44" s="236" t="s">
        <v>320</v>
      </c>
      <c r="D44" s="205" t="s">
        <v>157</v>
      </c>
      <c r="E44" s="205">
        <v>30</v>
      </c>
      <c r="F44" s="99">
        <v>12000</v>
      </c>
      <c r="G44" s="169">
        <f>E44*F44</f>
        <v>360000</v>
      </c>
      <c r="J44" s="206">
        <v>8125</v>
      </c>
      <c r="K44" s="206">
        <v>20757.55</v>
      </c>
      <c r="L44" s="207">
        <v>20000</v>
      </c>
      <c r="M44" s="206">
        <v>0</v>
      </c>
      <c r="N44" s="206">
        <f>MEDIAN(J44:M44)</f>
        <v>14062.5</v>
      </c>
    </row>
    <row r="45" spans="1:14" ht="30" x14ac:dyDescent="0.25">
      <c r="B45" s="186" t="s">
        <v>383</v>
      </c>
      <c r="C45" s="237" t="s">
        <v>384</v>
      </c>
      <c r="D45" s="205" t="s">
        <v>157</v>
      </c>
      <c r="E45" s="191">
        <v>30</v>
      </c>
      <c r="F45" s="99">
        <v>15000</v>
      </c>
      <c r="G45" s="169">
        <f>E45*F45</f>
        <v>450000</v>
      </c>
    </row>
    <row r="46" spans="1:14" x14ac:dyDescent="0.25">
      <c r="B46" s="437" t="s">
        <v>163</v>
      </c>
      <c r="C46" s="438"/>
      <c r="D46" s="438"/>
      <c r="E46" s="438"/>
      <c r="F46" s="438"/>
      <c r="G46" s="208">
        <f>G13+G14+SUM(G16:G27)+SUM(G29:G32)+G34+SUM(G36:G42)+G44+G45</f>
        <v>16873293.129999999</v>
      </c>
      <c r="K46" s="209"/>
    </row>
    <row r="47" spans="1:14" x14ac:dyDescent="0.25">
      <c r="B47" s="210">
        <v>6</v>
      </c>
      <c r="C47" s="439" t="s">
        <v>164</v>
      </c>
      <c r="D47" s="440"/>
      <c r="E47" s="441"/>
      <c r="F47" s="211" t="s">
        <v>149</v>
      </c>
      <c r="G47" s="212">
        <f>BDI!D11</f>
        <v>0.39273346481632676</v>
      </c>
    </row>
    <row r="48" spans="1:14" x14ac:dyDescent="0.25">
      <c r="B48" s="186"/>
      <c r="C48" s="196"/>
      <c r="D48" s="190"/>
      <c r="E48" s="191"/>
      <c r="F48" s="195"/>
      <c r="G48" s="193"/>
    </row>
    <row r="49" spans="2:12" ht="15" customHeight="1" thickBot="1" x14ac:dyDescent="0.3">
      <c r="B49" s="442" t="s">
        <v>165</v>
      </c>
      <c r="C49" s="443"/>
      <c r="D49" s="443"/>
      <c r="E49" s="443"/>
      <c r="F49" s="443"/>
      <c r="G49" s="213">
        <f>G46+(G46*G47)</f>
        <v>23500000.00380642</v>
      </c>
    </row>
    <row r="50" spans="2:12" ht="15" customHeight="1" thickBot="1" x14ac:dyDescent="0.3">
      <c r="B50" s="214"/>
      <c r="C50" s="215"/>
      <c r="D50" s="215"/>
      <c r="E50" s="215"/>
      <c r="F50" s="215"/>
      <c r="G50" s="216"/>
    </row>
    <row r="51" spans="2:12" ht="15" customHeight="1" thickBot="1" x14ac:dyDescent="0.3">
      <c r="B51" s="444" t="s">
        <v>169</v>
      </c>
      <c r="C51" s="445"/>
      <c r="D51" s="446"/>
      <c r="E51" s="447"/>
      <c r="F51" s="447"/>
      <c r="G51" s="448"/>
    </row>
    <row r="52" spans="2:12" ht="15" customHeight="1" x14ac:dyDescent="0.25">
      <c r="B52" s="217"/>
      <c r="C52" s="218"/>
      <c r="D52" s="218"/>
      <c r="E52" s="218"/>
      <c r="F52" s="218"/>
      <c r="G52" s="219"/>
    </row>
    <row r="53" spans="2:12" x14ac:dyDescent="0.25">
      <c r="B53" s="449" t="s">
        <v>167</v>
      </c>
      <c r="C53" s="450"/>
      <c r="D53" s="450"/>
      <c r="E53" s="450"/>
      <c r="F53" s="450"/>
      <c r="G53" s="451"/>
      <c r="L53" s="220"/>
    </row>
    <row r="54" spans="2:12" ht="24" customHeight="1" thickBot="1" x14ac:dyDescent="0.3">
      <c r="B54" s="221"/>
      <c r="C54" s="222"/>
      <c r="E54" s="222"/>
      <c r="F54" s="222"/>
      <c r="G54" s="223"/>
    </row>
    <row r="55" spans="2:12" ht="15" customHeight="1" x14ac:dyDescent="0.25">
      <c r="B55" s="427" t="s">
        <v>168</v>
      </c>
      <c r="C55" s="428"/>
      <c r="D55" s="428"/>
      <c r="E55" s="428"/>
      <c r="F55" s="431"/>
      <c r="G55" s="432"/>
    </row>
    <row r="56" spans="2:12" ht="15.75" customHeight="1" thickBot="1" x14ac:dyDescent="0.3">
      <c r="B56" s="429"/>
      <c r="C56" s="430"/>
      <c r="D56" s="430"/>
      <c r="E56" s="430"/>
      <c r="F56" s="433"/>
      <c r="G56" s="434"/>
    </row>
    <row r="59" spans="2:12" x14ac:dyDescent="0.25">
      <c r="I59" s="426"/>
      <c r="J59" s="426"/>
    </row>
    <row r="60" spans="2:12" x14ac:dyDescent="0.25">
      <c r="D60" s="224"/>
      <c r="E60" s="225"/>
      <c r="F60" s="225"/>
      <c r="G60" s="225"/>
      <c r="I60" s="425"/>
      <c r="J60" s="426"/>
    </row>
    <row r="62" spans="2:12" ht="73.5" customHeight="1" x14ac:dyDescent="0.25"/>
  </sheetData>
  <sheetProtection algorithmName="SHA-512" hashValue="krNkIATygBLDUoSuq00ZGLpeMq4JFYBPvshn8+B+EsqnyHWRniU+jjOqDHZ56Td8dTd87YthG6XR5EbCDRTqig==" saltValue="8VLO5woH2Sv/QFUpd7bd/Q==" spinCount="100000" sheet="1" objects="1" scenarios="1"/>
  <mergeCells count="27">
    <mergeCell ref="C43:G43"/>
    <mergeCell ref="C12:G12"/>
    <mergeCell ref="I60:J60"/>
    <mergeCell ref="I59:J59"/>
    <mergeCell ref="B55:E56"/>
    <mergeCell ref="F55:G56"/>
    <mergeCell ref="C33:G33"/>
    <mergeCell ref="B46:F46"/>
    <mergeCell ref="C47:E47"/>
    <mergeCell ref="B49:F49"/>
    <mergeCell ref="B51:C51"/>
    <mergeCell ref="D51:G51"/>
    <mergeCell ref="B53:G53"/>
    <mergeCell ref="C15:G15"/>
    <mergeCell ref="C28:G28"/>
    <mergeCell ref="P10:V12"/>
    <mergeCell ref="C35:G35"/>
    <mergeCell ref="B2:G2"/>
    <mergeCell ref="B4:G4"/>
    <mergeCell ref="B3:G3"/>
    <mergeCell ref="B6:G6"/>
    <mergeCell ref="B5:G5"/>
    <mergeCell ref="B7:E7"/>
    <mergeCell ref="F7:G7"/>
    <mergeCell ref="B8:G8"/>
    <mergeCell ref="B9:G9"/>
    <mergeCell ref="B10:G10"/>
  </mergeCells>
  <phoneticPr fontId="8" type="noConversion"/>
  <printOptions horizontalCentered="1" verticalCentered="1"/>
  <pageMargins left="0.11811023622047245" right="0.11811023622047245" top="1.5748031496062993" bottom="0.70866141732283472" header="0.51181102362204722" footer="0.39370078740157483"/>
  <pageSetup paperSize="9" scale="85" fitToHeight="0" orientation="landscape" horizontalDpi="300" verticalDpi="300" r:id="rId1"/>
  <headerFooter alignWithMargins="0">
    <oddFooter>&amp;C&amp;8&amp;F&amp;R&amp;8Página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11</vt:i4>
      </vt:variant>
    </vt:vector>
  </HeadingPairs>
  <TitlesOfParts>
    <vt:vector size="21" baseType="lpstr">
      <vt:lpstr>EQUIPE FIXA</vt:lpstr>
      <vt:lpstr>EQUIPE COMPLEMENTAR POR DEMANDA</vt:lpstr>
      <vt:lpstr>TREINA.SIMULADOS.FISCALIZACAO</vt:lpstr>
      <vt:lpstr>Recursos PEI</vt:lpstr>
      <vt:lpstr>Recursos proteção contra incênd</vt:lpstr>
      <vt:lpstr>RECURSOS PARA QUÍMICOS</vt:lpstr>
      <vt:lpstr>EQUIPAMENTOS POR DEMANDA</vt:lpstr>
      <vt:lpstr>INFRAESTRUTURA SALA DE CRISE</vt:lpstr>
      <vt:lpstr>BDI</vt:lpstr>
      <vt:lpstr>Planilha Composição Final</vt:lpstr>
      <vt:lpstr>BDI!Area_de_impressao</vt:lpstr>
      <vt:lpstr>'EQUIPAMENTOS POR DEMANDA'!Area_de_impressao</vt:lpstr>
      <vt:lpstr>'EQUIPE COMPLEMENTAR POR DEMANDA'!Area_de_impressao</vt:lpstr>
      <vt:lpstr>'EQUIPE FIXA'!Area_de_impressao</vt:lpstr>
      <vt:lpstr>'INFRAESTRUTURA SALA DE CRISE'!Area_de_impressao</vt:lpstr>
      <vt:lpstr>'Planilha Composição Final'!Area_de_impressao</vt:lpstr>
      <vt:lpstr>'RECURSOS PARA QUÍMICOS'!Area_de_impressao</vt:lpstr>
      <vt:lpstr>'Recursos PEI'!Area_de_impressao</vt:lpstr>
      <vt:lpstr>'Recursos proteção contra incênd'!Area_de_impressao</vt:lpstr>
      <vt:lpstr>TREINA.SIMULADOS.FISCALIZACAO!Area_de_impressao</vt:lpstr>
      <vt:lpstr>'Planilha Composição Final'!Titulos_de_impressao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Janelize Nascimento Felisbino - EST</dc:creator>
  <cp:lastModifiedBy>marcio.moura</cp:lastModifiedBy>
  <cp:lastPrinted>2024-08-19T14:19:57Z</cp:lastPrinted>
  <dcterms:created xsi:type="dcterms:W3CDTF">2017-10-27T17:39:29Z</dcterms:created>
  <dcterms:modified xsi:type="dcterms:W3CDTF">2024-09-12T19:10:21Z</dcterms:modified>
</cp:coreProperties>
</file>